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dlcpartnerslp-my.sharepoint.com/personal/cshipton_sdlcpartners_com/Documents/Portfolio/CV19/"/>
    </mc:Choice>
  </mc:AlternateContent>
  <xr:revisionPtr revIDLastSave="4" documentId="8_{E96F0FE5-A0F4-4982-9E83-4AEAFFA5F8EC}" xr6:coauthVersionLast="45" xr6:coauthVersionMax="45" xr10:uidLastSave="{8C7125C4-C0AF-4AE9-BEF6-8B845CCB44A9}"/>
  <bookViews>
    <workbookView xWindow="-110" yWindow="-110" windowWidth="19420" windowHeight="10420" activeTab="1" xr2:uid="{A0B60F31-2AAB-4D54-8FF0-90B8D5D4B501}"/>
  </bookViews>
  <sheets>
    <sheet name="Instructions" sheetId="12" r:id="rId1"/>
    <sheet name="Diabetes, Stress &amp; Anxiety" sheetId="9" r:id="rId2"/>
    <sheet name="Beh. Health, Stress &amp; Anxiety" sheetId="10" r:id="rId3"/>
  </sheets>
  <definedNames>
    <definedName name="_xlnm.Print_Area" localSheetId="2">'Beh. Health, Stress &amp; Anxiety'!$A$1:$R$52</definedName>
    <definedName name="_xlnm.Print_Area" localSheetId="1">'Diabetes, Stress &amp; Anxiety'!$A$1:$R$49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9" l="1"/>
  <c r="O5" i="10" l="1"/>
  <c r="C19" i="10" l="1"/>
  <c r="M41" i="10" l="1"/>
  <c r="N41" i="10"/>
  <c r="G19" i="10"/>
  <c r="Q38" i="10" l="1"/>
  <c r="N39" i="10"/>
  <c r="P10" i="10" s="1"/>
  <c r="R36" i="10"/>
  <c r="M37" i="10"/>
  <c r="N38" i="10"/>
  <c r="G17" i="10"/>
  <c r="N37" i="10" l="1"/>
  <c r="N36" i="10"/>
  <c r="M36" i="10"/>
  <c r="Q36" i="10" s="1"/>
  <c r="R37" i="10"/>
  <c r="C29" i="10"/>
  <c r="L10" i="10"/>
  <c r="C23" i="10"/>
  <c r="P39" i="10"/>
  <c r="P5" i="9"/>
  <c r="C29" i="9" s="1"/>
  <c r="H46" i="9"/>
  <c r="N46" i="9"/>
  <c r="G17" i="9"/>
  <c r="M47" i="9" s="1"/>
  <c r="E47" i="9"/>
  <c r="E46" i="9"/>
  <c r="P46" i="9"/>
  <c r="O36" i="10" l="1"/>
  <c r="Q39" i="10" s="1"/>
  <c r="C39" i="10" s="1"/>
  <c r="Q37" i="10"/>
  <c r="C36" i="10" s="1"/>
  <c r="C19" i="9"/>
  <c r="G21" i="10"/>
  <c r="L10" i="9"/>
  <c r="C23" i="9"/>
  <c r="P47" i="9"/>
  <c r="G19" i="9"/>
  <c r="P10" i="9"/>
  <c r="D43" i="9"/>
  <c r="D42" i="9"/>
  <c r="E42" i="9" s="1"/>
  <c r="F42" i="9" s="1"/>
  <c r="G42" i="9" s="1"/>
  <c r="H42" i="9" s="1"/>
  <c r="I42" i="9" s="1"/>
  <c r="J42" i="9" s="1"/>
  <c r="K42" i="9" s="1"/>
  <c r="L42" i="9" s="1"/>
  <c r="M42" i="9" s="1"/>
  <c r="N42" i="9" s="1"/>
  <c r="O42" i="9" s="1"/>
  <c r="P42" i="9" s="1"/>
  <c r="Q42" i="9" s="1"/>
  <c r="R42" i="9" s="1"/>
  <c r="R38" i="10" l="1"/>
  <c r="G27" i="10" s="1"/>
  <c r="H23" i="10"/>
  <c r="E43" i="9"/>
  <c r="F43" i="9" s="1"/>
  <c r="G43" i="9" s="1"/>
  <c r="H43" i="9" s="1"/>
  <c r="I43" i="9" s="1"/>
  <c r="J43" i="9" s="1"/>
  <c r="K43" i="9" s="1"/>
  <c r="L43" i="9" s="1"/>
  <c r="M43" i="9" s="1"/>
  <c r="N43" i="9" s="1"/>
  <c r="O43" i="9" s="1"/>
  <c r="P43" i="9" s="1"/>
  <c r="Q43" i="9" s="1"/>
  <c r="R43" i="9" s="1"/>
  <c r="G21" i="9"/>
  <c r="O46" i="9" s="1"/>
  <c r="G27" i="9" s="1"/>
  <c r="P14" i="9" l="1"/>
  <c r="P18" i="9" s="1"/>
  <c r="L14" i="9"/>
  <c r="L18" i="9" s="1"/>
  <c r="P14" i="10"/>
  <c r="P18" i="10" s="1"/>
  <c r="R39" i="10"/>
  <c r="L14" i="10"/>
  <c r="L18" i="10" s="1"/>
  <c r="H29" i="10"/>
  <c r="G23" i="9"/>
  <c r="G29" i="9" s="1"/>
  <c r="O47" i="9"/>
  <c r="L46" i="9"/>
</calcChain>
</file>

<file path=xl/sharedStrings.xml><?xml version="1.0" encoding="utf-8"?>
<sst xmlns="http://schemas.openxmlformats.org/spreadsheetml/2006/main" count="85" uniqueCount="62">
  <si>
    <t>%      or      #</t>
  </si>
  <si>
    <t>Notes</t>
  </si>
  <si>
    <r>
      <t xml:space="preserve">In the last year, what was the </t>
    </r>
    <r>
      <rPr>
        <b/>
        <sz val="10"/>
        <color theme="2" tint="-0.749992370372631"/>
        <rFont val="Calibri"/>
        <family val="2"/>
        <scheme val="minor"/>
      </rPr>
      <t>total number</t>
    </r>
    <r>
      <rPr>
        <sz val="10"/>
        <color theme="2" tint="-0.749992370372631"/>
        <rFont val="Calibri"/>
        <family val="2"/>
        <scheme val="minor"/>
      </rPr>
      <t xml:space="preserve"> of ED visits for your organization?</t>
    </r>
  </si>
  <si>
    <r>
      <t xml:space="preserve">In the last year, what </t>
    </r>
    <r>
      <rPr>
        <b/>
        <sz val="10"/>
        <color theme="2" tint="-0.749992370372631"/>
        <rFont val="Calibri"/>
        <family val="2"/>
        <scheme val="minor"/>
      </rPr>
      <t>percentage or number</t>
    </r>
    <r>
      <rPr>
        <sz val="10"/>
        <color theme="2" tint="-0.749992370372631"/>
        <rFont val="Calibri"/>
        <family val="2"/>
        <scheme val="minor"/>
      </rPr>
      <t xml:space="preserve">  of your total ED visits were made by members with Diabetes?</t>
    </r>
  </si>
  <si>
    <r>
      <t>What was your</t>
    </r>
    <r>
      <rPr>
        <b/>
        <sz val="10"/>
        <color theme="2" tint="-0.749992370372631"/>
        <rFont val="Calibri"/>
        <family val="2"/>
        <scheme val="minor"/>
      </rPr>
      <t xml:space="preserve"> average cost</t>
    </r>
    <r>
      <rPr>
        <sz val="10"/>
        <color theme="2" tint="-0.749992370372631"/>
        <rFont val="Calibri"/>
        <family val="2"/>
        <scheme val="minor"/>
      </rPr>
      <t xml:space="preserve"> of an avoidable ED visit? </t>
    </r>
  </si>
  <si>
    <t>Cost for Avoidable ED Visits</t>
  </si>
  <si>
    <t>Cost for 30-Day Readmission</t>
  </si>
  <si>
    <t>Total Cost to Your Organization</t>
  </si>
  <si>
    <t>Current Cost of Diabetes</t>
  </si>
  <si>
    <t>Today</t>
  </si>
  <si>
    <t>Month 1</t>
  </si>
  <si>
    <t>Month 2</t>
  </si>
  <si>
    <t>Month 3</t>
  </si>
  <si>
    <t>Month 4</t>
  </si>
  <si>
    <t>Month 5</t>
  </si>
  <si>
    <t>Month 6</t>
  </si>
  <si>
    <t>Month 7</t>
  </si>
  <si>
    <t>Month 8</t>
  </si>
  <si>
    <t>Month 9</t>
  </si>
  <si>
    <t>Month 10</t>
  </si>
  <si>
    <t>Month 11</t>
  </si>
  <si>
    <t>Accelerated Rate</t>
  </si>
  <si>
    <r>
      <t xml:space="preserve">What </t>
    </r>
    <r>
      <rPr>
        <b/>
        <sz val="10"/>
        <color theme="2" tint="-0.749992370372631"/>
        <rFont val="Calibri"/>
        <family val="2"/>
        <scheme val="minor"/>
      </rPr>
      <t xml:space="preserve">percentage or number </t>
    </r>
    <r>
      <rPr>
        <sz val="10"/>
        <color theme="2" tint="-0.749992370372631"/>
        <rFont val="Calibri"/>
        <family val="2"/>
        <scheme val="minor"/>
      </rPr>
      <t xml:space="preserve">of 30-day readmissions were associated with avoidable ED visits? </t>
    </r>
  </si>
  <si>
    <t>Diabetic Population</t>
  </si>
  <si>
    <t>Pre-Diabetic Population</t>
  </si>
  <si>
    <t>Total Population</t>
  </si>
  <si>
    <t>Year 1</t>
  </si>
  <si>
    <t>Year 2</t>
  </si>
  <si>
    <t>Year 3</t>
  </si>
  <si>
    <t>of your Pre-diabetic Population Develops Diabetes Due To Increased Stress &amp; Anxiety Caused by the COVID 19 Pandemic</t>
  </si>
  <si>
    <t xml:space="preserve">Potential Increase if </t>
  </si>
  <si>
    <t>Current Rate of Growth</t>
  </si>
  <si>
    <t>bh population</t>
  </si>
  <si>
    <t>BH w DM population</t>
  </si>
  <si>
    <t xml:space="preserve">Potential increase if the stress &amp; anxiety related to COVID-19 causes a </t>
  </si>
  <si>
    <t>Reduced Access, Increased Stress &amp; Anxiety 
Behavioral Health Questionnaire</t>
  </si>
  <si>
    <r>
      <t>What</t>
    </r>
    <r>
      <rPr>
        <b/>
        <sz val="10"/>
        <color theme="2" tint="-0.749992370372631"/>
        <rFont val="Calibri"/>
        <family val="2"/>
        <scheme val="minor"/>
      </rPr>
      <t xml:space="preserve"> percentage or number</t>
    </r>
    <r>
      <rPr>
        <sz val="10"/>
        <color theme="2" tint="-0.749992370372631"/>
        <rFont val="Calibri"/>
        <family val="2"/>
        <scheme val="minor"/>
      </rPr>
      <t xml:space="preserve"> of these visits were avoidable through effective cohort care management?</t>
    </r>
  </si>
  <si>
    <t>With a comorbidity of diabetes or COPD that cost can be 4.5 times higher</t>
  </si>
  <si>
    <t>Behavioral Health condition only</t>
  </si>
  <si>
    <t>Behavioral Health condition &amp; Diabetes</t>
  </si>
  <si>
    <t>Please enter your per member per month cost for a person with diabetes</t>
  </si>
  <si>
    <t>Care Management Value Calculator</t>
  </si>
  <si>
    <t xml:space="preserve">Your Data: </t>
  </si>
  <si>
    <t>Calculations:</t>
  </si>
  <si>
    <t>Reduced Access, Increased Stress &amp; Anxiety 
Diabetes Questionnaire</t>
  </si>
  <si>
    <r>
      <rPr>
        <b/>
        <sz val="10"/>
        <color theme="2" tint="-0.749992370372631"/>
        <rFont val="Calibri"/>
        <family val="2"/>
        <scheme val="minor"/>
      </rPr>
      <t xml:space="preserve">Total Population </t>
    </r>
    <r>
      <rPr>
        <sz val="10"/>
        <color theme="2" tint="-0.749992370372631"/>
        <rFont val="Calibri"/>
        <family val="2"/>
        <scheme val="minor"/>
      </rPr>
      <t>your organization serves:</t>
    </r>
  </si>
  <si>
    <r>
      <rPr>
        <b/>
        <sz val="10"/>
        <color theme="2" tint="-0.749992370372631"/>
        <rFont val="Calibri"/>
        <family val="2"/>
        <scheme val="minor"/>
      </rPr>
      <t>Total Population</t>
    </r>
    <r>
      <rPr>
        <sz val="10"/>
        <color theme="2" tint="-0.749992370372631"/>
        <rFont val="Calibri"/>
        <family val="2"/>
        <scheme val="minor"/>
      </rPr>
      <t xml:space="preserve"> with Diabetes your organization serves:</t>
    </r>
  </si>
  <si>
    <t>Potential prediabetic population with a 
rising risk of Diabetes:</t>
  </si>
  <si>
    <r>
      <t>What was your</t>
    </r>
    <r>
      <rPr>
        <b/>
        <sz val="10"/>
        <color theme="2" tint="-0.749992370372631"/>
        <rFont val="Calibri"/>
        <family val="2"/>
        <scheme val="minor"/>
      </rPr>
      <t xml:space="preserve"> average cost</t>
    </r>
    <r>
      <rPr>
        <sz val="10"/>
        <color theme="2" tint="-0.749992370372631"/>
        <rFont val="Calibri"/>
        <family val="2"/>
        <scheme val="minor"/>
      </rPr>
      <t xml:space="preserve"> for a 30-day readmission for Diabetes?</t>
    </r>
  </si>
  <si>
    <r>
      <rPr>
        <b/>
        <sz val="10"/>
        <color theme="2" tint="-0.749992370372631"/>
        <rFont val="Calibri"/>
        <family val="2"/>
        <scheme val="minor"/>
      </rPr>
      <t>Total Population</t>
    </r>
    <r>
      <rPr>
        <sz val="10"/>
        <color theme="2" tint="-0.749992370372631"/>
        <rFont val="Calibri"/>
        <family val="2"/>
        <scheme val="minor"/>
      </rPr>
      <t xml:space="preserve"> with a behavioral health condition that your organization serves:</t>
    </r>
  </si>
  <si>
    <t>Potential behavioral health population with a comorbidity of Diabetes:</t>
  </si>
  <si>
    <r>
      <rPr>
        <b/>
        <sz val="10"/>
        <color theme="2" tint="-0.749992370372631"/>
        <rFont val="Calibri"/>
        <family val="2"/>
        <scheme val="minor"/>
      </rPr>
      <t xml:space="preserve">Purpose: </t>
    </r>
    <r>
      <rPr>
        <sz val="10"/>
        <color theme="2" tint="-0.749992370372631"/>
        <rFont val="Calibri"/>
        <family val="2"/>
        <scheme val="minor"/>
      </rPr>
      <t>The Care Management Value Calculator can be used to gain insight into, and visualize, the impact of stress and anxiety on two well-established, high-acuity patient populations -- (1) Diabetes/ Prediabetes, and (2) Behavioral Health Conditions with a Diabetes comorbidity.</t>
    </r>
  </si>
  <si>
    <r>
      <t>Enter your data into any field with</t>
    </r>
    <r>
      <rPr>
        <b/>
        <sz val="10"/>
        <color theme="1"/>
        <rFont val="Calibri"/>
        <family val="2"/>
        <scheme val="minor"/>
      </rPr>
      <t xml:space="preserve"> black bold font and a white background</t>
    </r>
    <r>
      <rPr>
        <sz val="10"/>
        <color theme="1"/>
        <rFont val="Calibri"/>
        <family val="2"/>
        <scheme val="minor"/>
      </rPr>
      <t xml:space="preserve"> as indicated by the arrows in these instructions</t>
    </r>
  </si>
  <si>
    <t>For ED Visits, Avoidable ED Visits, and 30-Day Readmissions, you may enter a percentage or a number</t>
  </si>
  <si>
    <t>Current Cost of Behavioral Health</t>
  </si>
  <si>
    <r>
      <t>What was your</t>
    </r>
    <r>
      <rPr>
        <b/>
        <sz val="9"/>
        <color theme="2" tint="-0.749992370372631"/>
        <rFont val="Calibri"/>
        <family val="2"/>
        <scheme val="minor"/>
      </rPr>
      <t xml:space="preserve"> average cost</t>
    </r>
    <r>
      <rPr>
        <sz val="9"/>
        <color theme="2" tint="-0.749992370372631"/>
        <rFont val="Calibri"/>
        <family val="2"/>
        <scheme val="minor"/>
      </rPr>
      <t xml:space="preserve"> of a 30-day readmission for Behavioral Health Conditions?</t>
    </r>
  </si>
  <si>
    <t>% increase in the size of your population with behavioral health conditions.</t>
  </si>
  <si>
    <r>
      <t xml:space="preserve">All numbers with </t>
    </r>
    <r>
      <rPr>
        <b/>
        <sz val="10"/>
        <color rgb="FF43697B"/>
        <rFont val="Calibri"/>
        <family val="2"/>
        <scheme val="minor"/>
      </rPr>
      <t>Blue Bold</t>
    </r>
    <r>
      <rPr>
        <sz val="10"/>
        <color theme="1"/>
        <rFont val="Calibri"/>
        <family val="2"/>
        <scheme val="minor"/>
      </rPr>
      <t xml:space="preserve"> text indicate the calculated current impact of these populations pre-COVID-19. </t>
    </r>
  </si>
  <si>
    <r>
      <t xml:space="preserve">In the last year, what </t>
    </r>
    <r>
      <rPr>
        <b/>
        <sz val="10"/>
        <color theme="2" tint="-0.749992370372631"/>
        <rFont val="Calibri"/>
        <family val="2"/>
        <scheme val="minor"/>
      </rPr>
      <t>percentage or number</t>
    </r>
    <r>
      <rPr>
        <sz val="10"/>
        <color theme="2" tint="-0.749992370372631"/>
        <rFont val="Calibri"/>
        <family val="2"/>
        <scheme val="minor"/>
      </rPr>
      <t xml:space="preserve">  of your ED visits were made by members with Behavioral Health Conditions?</t>
    </r>
  </si>
  <si>
    <t>Care Management Value Calculator: Behavioral Health, Stress &amp; Anxiety</t>
  </si>
  <si>
    <t>Care Management Value Calculator: Diabetes, Stress &amp; Anxiety</t>
  </si>
  <si>
    <r>
      <t xml:space="preserve">All numbers with </t>
    </r>
    <r>
      <rPr>
        <b/>
        <sz val="10"/>
        <color rgb="FFF58466"/>
        <rFont val="Calibri"/>
        <family val="2"/>
        <scheme val="minor"/>
      </rPr>
      <t>Orange Bold</t>
    </r>
    <r>
      <rPr>
        <sz val="10"/>
        <color theme="1"/>
        <rFont val="Calibri"/>
        <family val="2"/>
        <scheme val="minor"/>
      </rPr>
      <t xml:space="preserve"> text indicate the potential impact of these populations as a result of the effects caused by the COVID-19 pandemic.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</si>
</sst>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quot;$&quot;#,##0"/>
    <numFmt numFmtId="166" formatCode="0.0"/>
    <numFmt numFmtId="167" formatCode="&quot;$&quot;#,##0.00"/>
  </numFmts>
  <fonts count="45">
    <font>
      <sz val="11"/>
      <color theme="1"/>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1"/>
      <color rgb="FF43697B"/>
      <name val="Calibri"/>
      <family val="2"/>
      <scheme val="minor"/>
    </font>
    <font>
      <sz val="10"/>
      <color rgb="FF43697B"/>
      <name val="Calibri"/>
      <family val="2"/>
      <scheme val="minor"/>
    </font>
    <font>
      <u/>
      <sz val="8"/>
      <color rgb="FF43697B"/>
      <name val="Calibri"/>
      <family val="2"/>
      <scheme val="minor"/>
    </font>
    <font>
      <b/>
      <sz val="24"/>
      <color rgb="FF43697B"/>
      <name val="Calibri"/>
      <family val="2"/>
      <scheme val="minor"/>
    </font>
    <font>
      <sz val="10"/>
      <color theme="2" tint="-0.749992370372631"/>
      <name val="Calibri"/>
      <family val="2"/>
      <scheme val="minor"/>
    </font>
    <font>
      <b/>
      <sz val="10"/>
      <color theme="2" tint="-0.749992370372631"/>
      <name val="Calibri"/>
      <family val="2"/>
      <scheme val="minor"/>
    </font>
    <font>
      <sz val="14"/>
      <color theme="2" tint="-0.749992370372631"/>
      <name val="Calibri"/>
      <family val="2"/>
      <scheme val="minor"/>
    </font>
    <font>
      <sz val="11"/>
      <color theme="2" tint="-0.749992370372631"/>
      <name val="Calibri"/>
      <family val="2"/>
      <scheme val="minor"/>
    </font>
    <font>
      <b/>
      <i/>
      <sz val="12"/>
      <color theme="2" tint="-0.749992370372631"/>
      <name val="Calibri"/>
      <family val="2"/>
      <scheme val="minor"/>
    </font>
    <font>
      <b/>
      <i/>
      <sz val="12"/>
      <name val="Calibri"/>
      <family val="2"/>
      <scheme val="minor"/>
    </font>
    <font>
      <b/>
      <sz val="14"/>
      <color rgb="FF43697B"/>
      <name val="Calibri"/>
      <family val="2"/>
      <scheme val="minor"/>
    </font>
    <font>
      <sz val="10"/>
      <name val="Calibri"/>
      <family val="2"/>
      <scheme val="minor"/>
    </font>
    <font>
      <sz val="8"/>
      <color rgb="FF43697B"/>
      <name val="Calibri"/>
      <family val="2"/>
      <scheme val="minor"/>
    </font>
    <font>
      <b/>
      <sz val="24"/>
      <color rgb="FFFFC000"/>
      <name val="Calibri"/>
      <family val="2"/>
      <scheme val="minor"/>
    </font>
    <font>
      <sz val="8"/>
      <name val="Calibri"/>
      <family val="2"/>
      <scheme val="minor"/>
    </font>
    <font>
      <sz val="9"/>
      <color rgb="FF43697B"/>
      <name val="Calibri"/>
      <family val="2"/>
      <scheme val="minor"/>
    </font>
    <font>
      <b/>
      <sz val="12"/>
      <name val="Calibri"/>
      <family val="2"/>
      <scheme val="minor"/>
    </font>
    <font>
      <b/>
      <sz val="12"/>
      <color rgb="FFC00000"/>
      <name val="Calibri"/>
      <family val="2"/>
      <scheme val="minor"/>
    </font>
    <font>
      <sz val="8"/>
      <color theme="0"/>
      <name val="Calibri"/>
      <family val="2"/>
      <scheme val="minor"/>
    </font>
    <font>
      <i/>
      <sz val="8"/>
      <color theme="0"/>
      <name val="Calibri"/>
      <family val="2"/>
      <scheme val="minor"/>
    </font>
    <font>
      <sz val="9"/>
      <color theme="2" tint="-0.749992370372631"/>
      <name val="Calibri"/>
      <family val="2"/>
      <scheme val="minor"/>
    </font>
    <font>
      <sz val="11"/>
      <name val="Calibri"/>
      <family val="2"/>
      <scheme val="minor"/>
    </font>
    <font>
      <i/>
      <sz val="8"/>
      <name val="Calibri"/>
      <family val="2"/>
      <scheme val="minor"/>
    </font>
    <font>
      <b/>
      <sz val="12"/>
      <color rgb="FF43697B"/>
      <name val="Calibri"/>
      <family val="2"/>
      <scheme val="minor"/>
    </font>
    <font>
      <b/>
      <sz val="16"/>
      <color rgb="FF43697B"/>
      <name val="Calibri"/>
      <family val="2"/>
      <scheme val="minor"/>
    </font>
    <font>
      <i/>
      <sz val="10"/>
      <color theme="2" tint="-0.749992370372631"/>
      <name val="Calibri"/>
      <family val="2"/>
      <scheme val="minor"/>
    </font>
    <font>
      <sz val="11"/>
      <color rgb="FFFFC000"/>
      <name val="Calibri"/>
      <family val="2"/>
      <scheme val="minor"/>
    </font>
    <font>
      <sz val="7"/>
      <color theme="2" tint="-0.749992370372631"/>
      <name val="Calibri"/>
      <family val="2"/>
      <scheme val="minor"/>
    </font>
    <font>
      <sz val="8"/>
      <color theme="2" tint="-0.749992370372631"/>
      <name val="Calibri"/>
      <family val="2"/>
      <scheme val="minor"/>
    </font>
    <font>
      <sz val="10"/>
      <color theme="1"/>
      <name val="Calibri"/>
      <family val="2"/>
      <scheme val="minor"/>
    </font>
    <font>
      <b/>
      <sz val="10"/>
      <color theme="1"/>
      <name val="Calibri"/>
      <family val="2"/>
      <scheme val="minor"/>
    </font>
    <font>
      <b/>
      <sz val="10"/>
      <color rgb="FF43697B"/>
      <name val="Calibri"/>
      <family val="2"/>
      <scheme val="minor"/>
    </font>
    <font>
      <b/>
      <sz val="9"/>
      <color theme="2" tint="-0.749992370372631"/>
      <name val="Calibri"/>
      <family val="2"/>
      <scheme val="minor"/>
    </font>
    <font>
      <b/>
      <sz val="12"/>
      <color theme="0"/>
      <name val="Calibri"/>
      <family val="2"/>
      <scheme val="minor"/>
    </font>
    <font>
      <sz val="12"/>
      <color theme="1" tint="0.249977111117893"/>
      <name val="Calibri"/>
      <family val="2"/>
      <scheme val="minor"/>
    </font>
    <font>
      <b/>
      <sz val="18"/>
      <color rgb="FF43697B"/>
      <name val="Calibri (Body)"/>
    </font>
    <font>
      <b/>
      <sz val="24"/>
      <color rgb="FFF58466"/>
      <name val="Calibri"/>
      <family val="2"/>
      <scheme val="minor"/>
    </font>
    <font>
      <b/>
      <sz val="14"/>
      <color rgb="FFF58466"/>
      <name val="Calibri"/>
      <family val="2"/>
      <scheme val="minor"/>
    </font>
    <font>
      <b/>
      <sz val="18"/>
      <color rgb="FF43697B"/>
      <name val="Calibri"/>
      <family val="2"/>
      <scheme val="minor"/>
    </font>
    <font>
      <sz val="10"/>
      <color theme="0"/>
      <name val="Calibri"/>
      <family val="2"/>
      <scheme val="minor"/>
    </font>
    <font>
      <b/>
      <sz val="10"/>
      <color rgb="FFF58466"/>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8F8F8"/>
        <bgColor indexed="64"/>
      </patternFill>
    </fill>
    <fill>
      <patternFill patternType="solid">
        <fgColor theme="0" tint="-4.9989318521683403E-2"/>
        <bgColor indexed="64"/>
      </patternFill>
    </fill>
    <fill>
      <patternFill patternType="solid">
        <fgColor rgb="FF43697B"/>
        <bgColor indexed="64"/>
      </patternFill>
    </fill>
    <fill>
      <patternFill patternType="solid">
        <fgColor theme="2" tint="-9.9978637043366805E-2"/>
        <bgColor indexed="64"/>
      </patternFill>
    </fill>
  </fills>
  <borders count="54">
    <border>
      <left/>
      <right/>
      <top/>
      <bottom/>
      <diagonal/>
    </border>
    <border>
      <left style="thin">
        <color theme="2" tint="-0.749961851863155"/>
      </left>
      <right/>
      <top style="thin">
        <color theme="2" tint="-0.749961851863155"/>
      </top>
      <bottom/>
      <diagonal/>
    </border>
    <border>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bottom/>
      <diagonal/>
    </border>
    <border>
      <left/>
      <right style="thin">
        <color theme="2" tint="-0.749961851863155"/>
      </right>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theme="2" tint="-0.749961851863155"/>
      </right>
      <top/>
      <bottom style="thin">
        <color theme="2" tint="-0.749961851863155"/>
      </bottom>
      <diagonal/>
    </border>
    <border>
      <left/>
      <right style="double">
        <color rgb="FF80A1B6"/>
      </right>
      <top/>
      <bottom style="double">
        <color theme="2" tint="-0.749961851863155"/>
      </bottom>
      <diagonal/>
    </border>
    <border>
      <left style="double">
        <color rgb="FF80A1B6"/>
      </left>
      <right style="double">
        <color rgb="FF80A1B6"/>
      </right>
      <top/>
      <bottom style="double">
        <color theme="2" tint="-0.749961851863155"/>
      </bottom>
      <diagonal/>
    </border>
    <border>
      <left style="double">
        <color rgb="FF80A1B6"/>
      </left>
      <right style="double">
        <color theme="2" tint="-0.749961851863155"/>
      </right>
      <top/>
      <bottom style="double">
        <color theme="2" tint="-0.749961851863155"/>
      </bottom>
      <diagonal/>
    </border>
    <border>
      <left/>
      <right style="double">
        <color rgb="FF80A1B6"/>
      </right>
      <top style="double">
        <color theme="2" tint="-0.749961851863155"/>
      </top>
      <bottom style="double">
        <color theme="2" tint="-0.749961851863155"/>
      </bottom>
      <diagonal/>
    </border>
    <border>
      <left style="double">
        <color rgb="FF80A1B6"/>
      </left>
      <right style="double">
        <color rgb="FF80A1B6"/>
      </right>
      <top style="double">
        <color theme="2" tint="-0.749961851863155"/>
      </top>
      <bottom style="double">
        <color theme="2" tint="-0.749961851863155"/>
      </bottom>
      <diagonal/>
    </border>
    <border>
      <left style="double">
        <color rgb="FF80A1B6"/>
      </left>
      <right style="double">
        <color theme="2" tint="-0.749961851863155"/>
      </right>
      <top style="double">
        <color theme="2" tint="-0.749961851863155"/>
      </top>
      <bottom style="double">
        <color theme="2" tint="-0.749961851863155"/>
      </bottom>
      <diagonal/>
    </border>
    <border>
      <left style="double">
        <color theme="2" tint="-0.749961851863155"/>
      </left>
      <right style="mediumDashed">
        <color theme="2" tint="-0.749961851863155"/>
      </right>
      <top/>
      <bottom style="double">
        <color theme="2" tint="-0.749961851863155"/>
      </bottom>
      <diagonal/>
    </border>
    <border>
      <left style="mediumDashed">
        <color theme="2" tint="-0.749961851863155"/>
      </left>
      <right style="mediumDashed">
        <color theme="2" tint="-0.749961851863155"/>
      </right>
      <top/>
      <bottom style="double">
        <color theme="2" tint="-0.749961851863155"/>
      </bottom>
      <diagonal/>
    </border>
    <border>
      <left style="mediumDashed">
        <color theme="2" tint="-0.749961851863155"/>
      </left>
      <right/>
      <top/>
      <bottom style="double">
        <color theme="2" tint="-0.749961851863155"/>
      </bottom>
      <diagonal/>
    </border>
    <border>
      <left style="double">
        <color theme="2" tint="-0.749961851863155"/>
      </left>
      <right style="mediumDashed">
        <color theme="2" tint="-0.749961851863155"/>
      </right>
      <top style="double">
        <color theme="2" tint="-0.749961851863155"/>
      </top>
      <bottom style="double">
        <color theme="2" tint="-0.749961851863155"/>
      </bottom>
      <diagonal/>
    </border>
    <border>
      <left style="mediumDashed">
        <color theme="2" tint="-0.749961851863155"/>
      </left>
      <right style="mediumDashed">
        <color theme="2" tint="-0.749961851863155"/>
      </right>
      <top style="double">
        <color theme="2" tint="-0.749961851863155"/>
      </top>
      <bottom style="double">
        <color theme="2" tint="-0.749961851863155"/>
      </bottom>
      <diagonal/>
    </border>
    <border>
      <left style="mediumDashed">
        <color theme="2" tint="-0.749961851863155"/>
      </left>
      <right/>
      <top style="double">
        <color theme="2" tint="-0.749961851863155"/>
      </top>
      <bottom style="double">
        <color theme="2" tint="-0.749961851863155"/>
      </bottom>
      <diagonal/>
    </border>
    <border>
      <left style="double">
        <color theme="2" tint="-0.749961851863155"/>
      </left>
      <right style="mediumDashed">
        <color theme="2" tint="-0.749961851863155"/>
      </right>
      <top style="double">
        <color theme="2" tint="-0.749961851863155"/>
      </top>
      <bottom/>
      <diagonal/>
    </border>
    <border>
      <left style="mediumDashed">
        <color theme="2" tint="-0.749961851863155"/>
      </left>
      <right style="mediumDashed">
        <color theme="2" tint="-0.749961851863155"/>
      </right>
      <top style="double">
        <color theme="2" tint="-0.749961851863155"/>
      </top>
      <bottom/>
      <diagonal/>
    </border>
    <border>
      <left style="mediumDashed">
        <color theme="2" tint="-0.749961851863155"/>
      </left>
      <right/>
      <top style="double">
        <color theme="2" tint="-0.749961851863155"/>
      </top>
      <bottom/>
      <diagonal/>
    </border>
    <border>
      <left/>
      <right style="thick">
        <color rgb="FF80A1B6"/>
      </right>
      <top style="double">
        <color theme="2" tint="-0.749961851863155"/>
      </top>
      <bottom style="double">
        <color theme="2" tint="-0.749961851863155"/>
      </bottom>
      <diagonal/>
    </border>
    <border>
      <left style="thick">
        <color rgb="FF80A1B6"/>
      </left>
      <right style="thick">
        <color rgb="FF80A1B6"/>
      </right>
      <top style="double">
        <color theme="2" tint="-0.749961851863155"/>
      </top>
      <bottom style="double">
        <color theme="2" tint="-0.749961851863155"/>
      </bottom>
      <diagonal/>
    </border>
    <border>
      <left style="thick">
        <color rgb="FF80A1B6"/>
      </left>
      <right/>
      <top style="double">
        <color theme="2" tint="-0.749961851863155"/>
      </top>
      <bottom style="double">
        <color theme="2" tint="-0.749961851863155"/>
      </bottom>
      <diagonal/>
    </border>
    <border>
      <left/>
      <right/>
      <top style="double">
        <color theme="2" tint="-0.749961851863155"/>
      </top>
      <bottom style="double">
        <color theme="2" tint="-0.749961851863155"/>
      </bottom>
      <diagonal/>
    </border>
    <border>
      <left style="thin">
        <color theme="2" tint="-0.749961851863155"/>
      </left>
      <right/>
      <top style="dashed">
        <color theme="2" tint="-0.749961851863155"/>
      </top>
      <bottom/>
      <diagonal/>
    </border>
    <border>
      <left/>
      <right/>
      <top style="dashed">
        <color theme="2" tint="-0.749961851863155"/>
      </top>
      <bottom/>
      <diagonal/>
    </border>
    <border>
      <left/>
      <right style="thin">
        <color theme="2" tint="-0.749961851863155"/>
      </right>
      <top style="dashed">
        <color theme="2" tint="-0.749961851863155"/>
      </top>
      <bottom/>
      <diagonal/>
    </border>
    <border>
      <left/>
      <right/>
      <top style="double">
        <color theme="2" tint="-0.749961851863155"/>
      </top>
      <bottom/>
      <diagonal/>
    </border>
    <border>
      <left/>
      <right/>
      <top/>
      <bottom style="double">
        <color theme="2" tint="-0.749961851863155"/>
      </bottom>
      <diagonal/>
    </border>
    <border>
      <left/>
      <right style="double">
        <color theme="2" tint="-0.749961851863155"/>
      </right>
      <top/>
      <bottom/>
      <diagonal/>
    </border>
    <border>
      <left/>
      <right style="double">
        <color theme="2" tint="-0.749961851863155"/>
      </right>
      <top/>
      <bottom style="double">
        <color theme="2" tint="-0.749961851863155"/>
      </bottom>
      <diagonal/>
    </border>
    <border>
      <left style="double">
        <color theme="2" tint="-0.749961851863155"/>
      </left>
      <right/>
      <top/>
      <bottom style="double">
        <color theme="2" tint="-0.749961851863155"/>
      </bottom>
      <diagonal/>
    </border>
    <border>
      <left style="double">
        <color theme="2" tint="-0.749961851863155"/>
      </left>
      <right/>
      <top/>
      <bottom/>
      <diagonal/>
    </border>
    <border>
      <left/>
      <right style="thick">
        <color rgb="FF80A1B6"/>
      </right>
      <top style="double">
        <color theme="2" tint="-0.749961851863155"/>
      </top>
      <bottom style="thin">
        <color theme="2" tint="-0.749961851863155"/>
      </bottom>
      <diagonal/>
    </border>
    <border>
      <left style="thick">
        <color rgb="FF80A1B6"/>
      </left>
      <right style="thick">
        <color rgb="FF80A1B6"/>
      </right>
      <top style="double">
        <color theme="2" tint="-0.749961851863155"/>
      </top>
      <bottom style="thin">
        <color theme="2" tint="-0.749961851863155"/>
      </bottom>
      <diagonal/>
    </border>
    <border>
      <left style="thick">
        <color rgb="FF80A1B6"/>
      </left>
      <right/>
      <top style="double">
        <color theme="2" tint="-0.749961851863155"/>
      </top>
      <bottom style="thin">
        <color theme="2" tint="-0.749961851863155"/>
      </bottom>
      <diagonal/>
    </border>
    <border>
      <left style="double">
        <color theme="2" tint="-0.749961851863155"/>
      </left>
      <right style="mediumDashed">
        <color theme="2" tint="-0.749961851863155"/>
      </right>
      <top style="double">
        <color theme="2" tint="-0.749961851863155"/>
      </top>
      <bottom style="thin">
        <color theme="2" tint="-0.749961851863155"/>
      </bottom>
      <diagonal/>
    </border>
    <border>
      <left style="mediumDashed">
        <color theme="2" tint="-0.749961851863155"/>
      </left>
      <right style="mediumDashed">
        <color theme="2" tint="-0.749961851863155"/>
      </right>
      <top style="double">
        <color theme="2" tint="-0.749961851863155"/>
      </top>
      <bottom style="thin">
        <color theme="2" tint="-0.749961851863155"/>
      </bottom>
      <diagonal/>
    </border>
    <border>
      <left style="mediumDashed">
        <color theme="2" tint="-0.749961851863155"/>
      </left>
      <right/>
      <top style="double">
        <color theme="2" tint="-0.749961851863155"/>
      </top>
      <bottom style="thin">
        <color theme="2" tint="-0.749961851863155"/>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2" tint="-0.749961851863155"/>
      </left>
      <right/>
      <top style="thin">
        <color theme="2" tint="-0.749961851863155"/>
      </top>
      <bottom style="dashed">
        <color theme="2" tint="-0.749961851863155"/>
      </bottom>
      <diagonal/>
    </border>
    <border>
      <left/>
      <right/>
      <top style="thin">
        <color theme="2" tint="-0.749961851863155"/>
      </top>
      <bottom style="dashed">
        <color theme="2" tint="-0.749961851863155"/>
      </bottom>
      <diagonal/>
    </border>
    <border>
      <left/>
      <right style="thin">
        <color theme="2" tint="-0.749961851863155"/>
      </right>
      <top style="thin">
        <color theme="2" tint="-0.749961851863155"/>
      </top>
      <bottom style="dashed">
        <color theme="2" tint="-0.749961851863155"/>
      </bottom>
      <diagonal/>
    </border>
    <border>
      <left style="thin">
        <color auto="1"/>
      </left>
      <right style="double">
        <color theme="2" tint="-0.749961851863155"/>
      </right>
      <top style="thin">
        <color auto="1"/>
      </top>
      <bottom style="double">
        <color theme="2" tint="-0.749961851863155"/>
      </bottom>
      <diagonal/>
    </border>
    <border>
      <left style="double">
        <color theme="2" tint="-0.749961851863155"/>
      </left>
      <right style="double">
        <color theme="2" tint="-0.749961851863155"/>
      </right>
      <top style="thin">
        <color auto="1"/>
      </top>
      <bottom style="double">
        <color theme="2" tint="-0.749961851863155"/>
      </bottom>
      <diagonal/>
    </border>
    <border>
      <left style="double">
        <color theme="2" tint="-0.749961851863155"/>
      </left>
      <right style="thin">
        <color auto="1"/>
      </right>
      <top style="thin">
        <color auto="1"/>
      </top>
      <bottom style="double">
        <color theme="2" tint="-0.749961851863155"/>
      </bottom>
      <diagonal/>
    </border>
  </borders>
  <cellStyleXfs count="3">
    <xf numFmtId="0" fontId="0" fillId="0" borderId="0"/>
    <xf numFmtId="0" fontId="1" fillId="0" borderId="0" applyNumberFormat="0" applyFill="0" applyBorder="0" applyAlignment="0" applyProtection="0"/>
    <xf numFmtId="43" fontId="2" fillId="0" borderId="0" applyFont="0" applyFill="0" applyBorder="0" applyAlignment="0" applyProtection="0"/>
  </cellStyleXfs>
  <cellXfs count="209">
    <xf numFmtId="0" fontId="0" fillId="0" borderId="0" xfId="0"/>
    <xf numFmtId="0" fontId="4" fillId="2" borderId="0" xfId="0" applyFont="1" applyFill="1" applyBorder="1" applyAlignment="1">
      <alignment wrapText="1"/>
    </xf>
    <xf numFmtId="0" fontId="4" fillId="2" borderId="0" xfId="0" applyFont="1" applyFill="1" applyBorder="1" applyAlignment="1">
      <alignment horizontal="center" vertical="center" wrapText="1"/>
    </xf>
    <xf numFmtId="0" fontId="4" fillId="2" borderId="0" xfId="0" applyFont="1" applyFill="1" applyAlignment="1">
      <alignment wrapText="1"/>
    </xf>
    <xf numFmtId="0" fontId="4"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4" fillId="3" borderId="5" xfId="0" applyFont="1" applyFill="1" applyBorder="1" applyAlignment="1">
      <alignment wrapText="1"/>
    </xf>
    <xf numFmtId="0" fontId="4" fillId="3" borderId="8" xfId="0" applyFont="1" applyFill="1" applyBorder="1" applyAlignment="1">
      <alignment wrapText="1"/>
    </xf>
    <xf numFmtId="0" fontId="4" fillId="3" borderId="1" xfId="0" applyFont="1" applyFill="1" applyBorder="1" applyAlignment="1">
      <alignment wrapText="1"/>
    </xf>
    <xf numFmtId="0" fontId="4" fillId="3" borderId="2" xfId="0" applyFont="1" applyFill="1" applyBorder="1" applyAlignment="1">
      <alignment wrapText="1"/>
    </xf>
    <xf numFmtId="0" fontId="4" fillId="3" borderId="2" xfId="0" applyFont="1" applyFill="1" applyBorder="1" applyAlignment="1">
      <alignment horizontal="center" vertical="center" wrapText="1"/>
    </xf>
    <xf numFmtId="0" fontId="4" fillId="3" borderId="3" xfId="0" applyFont="1" applyFill="1" applyBorder="1" applyAlignment="1">
      <alignment wrapText="1"/>
    </xf>
    <xf numFmtId="0" fontId="11" fillId="3" borderId="4" xfId="0" applyFont="1" applyFill="1" applyBorder="1" applyAlignment="1">
      <alignment wrapText="1"/>
    </xf>
    <xf numFmtId="0" fontId="4" fillId="2" borderId="0" xfId="0" applyFont="1" applyFill="1" applyBorder="1" applyAlignment="1" applyProtection="1">
      <alignment horizontal="left" vertical="top"/>
      <protection locked="0"/>
    </xf>
    <xf numFmtId="0" fontId="4" fillId="2" borderId="4" xfId="0" applyFont="1" applyFill="1" applyBorder="1" applyAlignment="1">
      <alignment wrapText="1"/>
    </xf>
    <xf numFmtId="0" fontId="4" fillId="2" borderId="0" xfId="0" applyFont="1" applyFill="1" applyBorder="1" applyAlignment="1">
      <alignment horizontal="left" vertical="top" wrapText="1"/>
    </xf>
    <xf numFmtId="0" fontId="16" fillId="2" borderId="0" xfId="0" applyFont="1" applyFill="1" applyBorder="1" applyAlignment="1">
      <alignment wrapText="1"/>
    </xf>
    <xf numFmtId="165" fontId="17" fillId="3" borderId="0" xfId="0" applyNumberFormat="1" applyFont="1" applyFill="1" applyBorder="1" applyAlignment="1">
      <alignment vertical="top" wrapText="1"/>
    </xf>
    <xf numFmtId="0" fontId="4" fillId="2" borderId="0" xfId="0" applyFont="1" applyFill="1" applyBorder="1" applyAlignment="1">
      <alignment vertical="top" wrapText="1"/>
    </xf>
    <xf numFmtId="0" fontId="10" fillId="2" borderId="4" xfId="0" applyFont="1" applyFill="1" applyBorder="1" applyAlignment="1">
      <alignment vertical="center" wrapText="1"/>
    </xf>
    <xf numFmtId="0" fontId="10" fillId="2" borderId="0" xfId="0" applyFont="1" applyFill="1" applyBorder="1" applyAlignment="1">
      <alignment vertical="center" wrapText="1"/>
    </xf>
    <xf numFmtId="165" fontId="17" fillId="2" borderId="4" xfId="0" applyNumberFormat="1" applyFont="1" applyFill="1" applyBorder="1" applyAlignment="1">
      <alignment vertical="top" wrapText="1"/>
    </xf>
    <xf numFmtId="165" fontId="17" fillId="2" borderId="0" xfId="0" applyNumberFormat="1" applyFont="1" applyFill="1" applyBorder="1" applyAlignment="1">
      <alignment vertical="top" wrapText="1"/>
    </xf>
    <xf numFmtId="0" fontId="10" fillId="2" borderId="4" xfId="0" applyFont="1" applyFill="1" applyBorder="1" applyAlignment="1">
      <alignment vertical="top" wrapText="1"/>
    </xf>
    <xf numFmtId="0" fontId="10" fillId="2" borderId="0" xfId="0" applyFont="1" applyFill="1" applyBorder="1" applyAlignment="1">
      <alignment vertical="top" wrapText="1"/>
    </xf>
    <xf numFmtId="0" fontId="10" fillId="2" borderId="4" xfId="0" applyFont="1" applyFill="1" applyBorder="1" applyAlignment="1">
      <alignment wrapText="1"/>
    </xf>
    <xf numFmtId="0" fontId="10" fillId="2" borderId="0" xfId="0" applyFont="1" applyFill="1" applyBorder="1" applyAlignment="1">
      <alignment wrapText="1"/>
    </xf>
    <xf numFmtId="0" fontId="14" fillId="2" borderId="0" xfId="0" applyFont="1" applyFill="1" applyBorder="1" applyAlignment="1">
      <alignment vertical="center" wrapText="1"/>
    </xf>
    <xf numFmtId="0" fontId="5" fillId="2" borderId="0" xfId="0" applyFont="1" applyFill="1" applyBorder="1" applyAlignment="1">
      <alignment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5" fillId="2" borderId="4" xfId="0" applyFont="1" applyFill="1" applyBorder="1" applyAlignment="1">
      <alignment wrapText="1"/>
    </xf>
    <xf numFmtId="0" fontId="17" fillId="2" borderId="4" xfId="0" applyFont="1" applyFill="1" applyBorder="1" applyAlignment="1">
      <alignment vertical="center" wrapText="1"/>
    </xf>
    <xf numFmtId="0" fontId="6" fillId="2" borderId="0" xfId="1" applyFont="1" applyFill="1" applyBorder="1" applyAlignment="1" applyProtection="1">
      <alignment horizontal="left" vertical="top"/>
      <protection locked="0"/>
    </xf>
    <xf numFmtId="0" fontId="19" fillId="3" borderId="2" xfId="0" applyFont="1" applyFill="1" applyBorder="1" applyAlignment="1">
      <alignment wrapText="1"/>
    </xf>
    <xf numFmtId="0" fontId="19" fillId="3" borderId="0" xfId="0" applyFont="1" applyFill="1" applyBorder="1" applyAlignment="1">
      <alignment wrapText="1"/>
    </xf>
    <xf numFmtId="0" fontId="11" fillId="3" borderId="0" xfId="0" applyFont="1" applyFill="1" applyBorder="1" applyAlignment="1">
      <alignment vertical="center" wrapText="1"/>
    </xf>
    <xf numFmtId="0" fontId="11" fillId="3" borderId="6" xfId="0" applyFont="1"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vertical="top" wrapText="1"/>
    </xf>
    <xf numFmtId="1" fontId="3" fillId="2" borderId="0" xfId="0" applyNumberFormat="1" applyFont="1" applyFill="1" applyBorder="1" applyAlignment="1">
      <alignment wrapText="1"/>
    </xf>
    <xf numFmtId="3" fontId="3" fillId="2" borderId="0" xfId="0" applyNumberFormat="1" applyFont="1" applyFill="1" applyBorder="1" applyAlignment="1">
      <alignment wrapText="1"/>
    </xf>
    <xf numFmtId="0" fontId="22" fillId="2" borderId="0" xfId="0" applyFont="1" applyFill="1" applyBorder="1" applyAlignment="1">
      <alignment horizontal="left" vertical="top" wrapText="1"/>
    </xf>
    <xf numFmtId="1" fontId="22"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center" vertical="center" wrapText="1"/>
    </xf>
    <xf numFmtId="0" fontId="22" fillId="2" borderId="0" xfId="0" applyFont="1" applyFill="1" applyBorder="1" applyAlignment="1" applyProtection="1">
      <alignment horizontal="left" vertical="top" wrapText="1"/>
      <protection locked="0"/>
    </xf>
    <xf numFmtId="1" fontId="22" fillId="2" borderId="0" xfId="0" applyNumberFormat="1" applyFont="1" applyFill="1" applyBorder="1" applyAlignment="1" applyProtection="1">
      <alignment horizontal="left" vertical="top" wrapText="1"/>
      <protection locked="0"/>
    </xf>
    <xf numFmtId="1" fontId="23" fillId="2" borderId="0" xfId="0" applyNumberFormat="1" applyFont="1" applyFill="1" applyBorder="1" applyAlignment="1" applyProtection="1">
      <alignment horizontal="left" vertical="top" wrapText="1"/>
    </xf>
    <xf numFmtId="2" fontId="23" fillId="2" borderId="0" xfId="0" applyNumberFormat="1" applyFont="1" applyFill="1" applyBorder="1" applyAlignment="1" applyProtection="1">
      <alignment horizontal="left" vertical="top" wrapText="1"/>
    </xf>
    <xf numFmtId="1" fontId="22" fillId="2" borderId="0" xfId="0" applyNumberFormat="1" applyFont="1" applyFill="1" applyBorder="1" applyAlignment="1" applyProtection="1">
      <alignment horizontal="left" vertical="center" wrapText="1"/>
    </xf>
    <xf numFmtId="2" fontId="22" fillId="2" borderId="0" xfId="0" applyNumberFormat="1" applyFont="1" applyFill="1" applyBorder="1" applyAlignment="1">
      <alignment horizontal="left" vertical="top" wrapText="1"/>
    </xf>
    <xf numFmtId="164" fontId="3" fillId="2" borderId="0" xfId="2" applyNumberFormat="1" applyFont="1" applyFill="1" applyBorder="1" applyAlignment="1">
      <alignment wrapText="1"/>
    </xf>
    <xf numFmtId="0" fontId="25" fillId="2" borderId="0" xfId="0" applyFont="1" applyFill="1" applyBorder="1" applyAlignment="1">
      <alignment wrapText="1"/>
    </xf>
    <xf numFmtId="0" fontId="25" fillId="2" borderId="0" xfId="0" applyFont="1" applyFill="1" applyBorder="1" applyAlignment="1">
      <alignment horizontal="center" vertical="center" wrapText="1"/>
    </xf>
    <xf numFmtId="3" fontId="25" fillId="2" borderId="0" xfId="0" applyNumberFormat="1" applyFont="1" applyFill="1" applyBorder="1" applyAlignment="1">
      <alignment wrapText="1"/>
    </xf>
    <xf numFmtId="0" fontId="18" fillId="2" borderId="0" xfId="0" applyFont="1" applyFill="1" applyBorder="1" applyAlignment="1">
      <alignment horizontal="left" vertical="top" wrapText="1"/>
    </xf>
    <xf numFmtId="1" fontId="18" fillId="2" borderId="0" xfId="0" applyNumberFormat="1" applyFont="1" applyFill="1" applyBorder="1" applyAlignment="1">
      <alignment horizontal="left" vertical="top" wrapText="1"/>
    </xf>
    <xf numFmtId="3" fontId="25" fillId="2" borderId="0" xfId="0" applyNumberFormat="1" applyFont="1" applyFill="1" applyBorder="1" applyAlignment="1">
      <alignment horizontal="center" vertical="center" wrapText="1"/>
    </xf>
    <xf numFmtId="0" fontId="18" fillId="2" borderId="0" xfId="0" applyFont="1" applyFill="1" applyBorder="1" applyAlignment="1" applyProtection="1">
      <alignment horizontal="left" vertical="top" wrapText="1"/>
      <protection locked="0"/>
    </xf>
    <xf numFmtId="1" fontId="18" fillId="2" borderId="0" xfId="0" applyNumberFormat="1" applyFont="1" applyFill="1" applyBorder="1" applyAlignment="1" applyProtection="1">
      <alignment horizontal="left" vertical="top" wrapText="1"/>
      <protection locked="0"/>
    </xf>
    <xf numFmtId="1" fontId="26" fillId="2" borderId="0" xfId="0" applyNumberFormat="1" applyFont="1" applyFill="1" applyBorder="1" applyAlignment="1" applyProtection="1">
      <alignment horizontal="left" vertical="top" wrapText="1"/>
    </xf>
    <xf numFmtId="2" fontId="26" fillId="2" borderId="0" xfId="0" applyNumberFormat="1" applyFont="1" applyFill="1" applyBorder="1" applyAlignment="1" applyProtection="1">
      <alignment horizontal="left" vertical="top" wrapText="1"/>
    </xf>
    <xf numFmtId="1" fontId="18" fillId="2" borderId="0" xfId="0" applyNumberFormat="1" applyFont="1" applyFill="1" applyBorder="1" applyAlignment="1" applyProtection="1">
      <alignment horizontal="left" vertical="center" wrapText="1"/>
    </xf>
    <xf numFmtId="2" fontId="18" fillId="2" borderId="0" xfId="0" applyNumberFormat="1" applyFont="1" applyFill="1" applyBorder="1" applyAlignment="1">
      <alignment horizontal="left" vertical="top" wrapText="1"/>
    </xf>
    <xf numFmtId="0" fontId="25" fillId="2" borderId="0" xfId="0" applyFont="1" applyFill="1" applyAlignment="1">
      <alignment wrapText="1"/>
    </xf>
    <xf numFmtId="2" fontId="21" fillId="2" borderId="0" xfId="0" applyNumberFormat="1" applyFont="1" applyFill="1" applyBorder="1" applyAlignment="1">
      <alignment vertical="center" wrapText="1"/>
    </xf>
    <xf numFmtId="0" fontId="0" fillId="2" borderId="0" xfId="0" applyFill="1"/>
    <xf numFmtId="0" fontId="13" fillId="2" borderId="19" xfId="0" applyFont="1" applyFill="1" applyBorder="1" applyAlignment="1" applyProtection="1">
      <alignment horizontal="center" vertical="center" wrapText="1"/>
      <protection locked="0"/>
    </xf>
    <xf numFmtId="0" fontId="30" fillId="2" borderId="0" xfId="0" applyFont="1" applyFill="1" applyBorder="1" applyAlignment="1">
      <alignment wrapText="1"/>
    </xf>
    <xf numFmtId="0" fontId="33" fillId="2" borderId="0" xfId="0" applyFont="1" applyFill="1" applyBorder="1"/>
    <xf numFmtId="0" fontId="34" fillId="2" borderId="0" xfId="0" applyFont="1" applyFill="1" applyBorder="1"/>
    <xf numFmtId="0" fontId="4" fillId="2" borderId="0" xfId="0" applyFont="1" applyFill="1" applyBorder="1" applyAlignment="1">
      <alignment horizontal="left" wrapText="1"/>
    </xf>
    <xf numFmtId="0" fontId="15" fillId="2" borderId="0" xfId="0" applyFont="1" applyFill="1" applyBorder="1" applyAlignment="1" applyProtection="1">
      <alignment horizontal="left" vertical="top" wrapText="1" indent="1"/>
      <protection locked="0"/>
    </xf>
    <xf numFmtId="165" fontId="13" fillId="2" borderId="0" xfId="0" applyNumberFormat="1" applyFont="1" applyFill="1" applyBorder="1" applyAlignment="1" applyProtection="1">
      <alignment horizontal="center" vertical="center" wrapText="1"/>
      <protection locked="0"/>
    </xf>
    <xf numFmtId="0" fontId="4" fillId="3" borderId="0" xfId="0" applyFont="1" applyFill="1" applyBorder="1" applyAlignment="1">
      <alignment wrapText="1"/>
    </xf>
    <xf numFmtId="0" fontId="11" fillId="2" borderId="0" xfId="0" applyFont="1" applyFill="1" applyBorder="1" applyAlignment="1">
      <alignment wrapText="1"/>
    </xf>
    <xf numFmtId="0" fontId="8" fillId="2" borderId="0" xfId="0" applyFont="1" applyFill="1" applyBorder="1" applyAlignment="1">
      <alignment vertical="top" wrapText="1"/>
    </xf>
    <xf numFmtId="0" fontId="33" fillId="2" borderId="0" xfId="0" applyFont="1" applyFill="1" applyBorder="1" applyAlignment="1">
      <alignment horizontal="left" vertical="top" wrapText="1" indent="1"/>
    </xf>
    <xf numFmtId="0" fontId="8" fillId="2" borderId="0" xfId="0" applyFont="1" applyFill="1" applyBorder="1" applyAlignment="1">
      <alignment horizontal="left" vertical="top" wrapText="1"/>
    </xf>
    <xf numFmtId="0" fontId="42" fillId="2" borderId="0" xfId="0" applyFont="1" applyFill="1" applyAlignment="1">
      <alignment horizontal="left" vertical="center" wrapText="1"/>
    </xf>
    <xf numFmtId="0" fontId="39" fillId="2" borderId="0" xfId="0" applyFont="1" applyFill="1" applyAlignment="1">
      <alignment horizontal="left" vertical="center" wrapText="1"/>
    </xf>
    <xf numFmtId="165" fontId="7" fillId="3" borderId="4" xfId="0" applyNumberFormat="1"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165" fontId="40" fillId="3" borderId="0" xfId="0" applyNumberFormat="1" applyFont="1" applyFill="1" applyBorder="1" applyAlignment="1">
      <alignment horizontal="center" vertical="top" wrapText="1"/>
    </xf>
    <xf numFmtId="165" fontId="40" fillId="3" borderId="5" xfId="0" applyNumberFormat="1" applyFont="1" applyFill="1" applyBorder="1" applyAlignment="1">
      <alignment horizontal="center" vertical="top" wrapText="1"/>
    </xf>
    <xf numFmtId="0" fontId="29" fillId="3" borderId="31" xfId="0" applyFont="1" applyFill="1" applyBorder="1" applyAlignment="1">
      <alignment horizontal="left" vertical="center" wrapText="1"/>
    </xf>
    <xf numFmtId="0" fontId="29" fillId="3" borderId="32" xfId="0" applyFont="1" applyFill="1" applyBorder="1" applyAlignment="1">
      <alignment horizontal="left" vertical="center" wrapText="1"/>
    </xf>
    <xf numFmtId="166" fontId="12" fillId="3" borderId="24" xfId="0" applyNumberFormat="1" applyFont="1" applyFill="1" applyBorder="1" applyAlignment="1" applyProtection="1">
      <alignment horizontal="center" vertical="center" wrapText="1"/>
    </xf>
    <xf numFmtId="166" fontId="12" fillId="3" borderId="25" xfId="0" applyNumberFormat="1" applyFont="1" applyFill="1" applyBorder="1" applyAlignment="1" applyProtection="1">
      <alignment horizontal="center" vertical="center" wrapText="1"/>
    </xf>
    <xf numFmtId="166" fontId="12" fillId="3" borderId="26" xfId="0" applyNumberFormat="1" applyFont="1" applyFill="1" applyBorder="1" applyAlignment="1" applyProtection="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7" fillId="3" borderId="4" xfId="0" applyFont="1" applyFill="1" applyBorder="1" applyAlignment="1">
      <alignment horizontal="center" wrapText="1"/>
    </xf>
    <xf numFmtId="0" fontId="27" fillId="3" borderId="0" xfId="0" applyFont="1" applyFill="1" applyBorder="1" applyAlignment="1">
      <alignment horizontal="center" wrapText="1"/>
    </xf>
    <xf numFmtId="0" fontId="27" fillId="3" borderId="5" xfId="0" applyFont="1" applyFill="1" applyBorder="1" applyAlignment="1">
      <alignment horizontal="center" wrapText="1"/>
    </xf>
    <xf numFmtId="0" fontId="15" fillId="2" borderId="28" xfId="0" applyFont="1" applyFill="1" applyBorder="1" applyAlignment="1" applyProtection="1">
      <alignment horizontal="left" vertical="top" wrapText="1" indent="1"/>
      <protection locked="0"/>
    </xf>
    <xf numFmtId="0" fontId="15" fillId="2" borderId="29" xfId="0" applyFont="1" applyFill="1" applyBorder="1" applyAlignment="1" applyProtection="1">
      <alignment horizontal="left" vertical="top" wrapText="1" indent="1"/>
      <protection locked="0"/>
    </xf>
    <xf numFmtId="0" fontId="15" fillId="2" borderId="30" xfId="0" applyFont="1" applyFill="1" applyBorder="1" applyAlignment="1" applyProtection="1">
      <alignment horizontal="left" vertical="top" wrapText="1" indent="1"/>
      <protection locked="0"/>
    </xf>
    <xf numFmtId="0" fontId="15" fillId="2" borderId="4" xfId="0" applyFont="1" applyFill="1" applyBorder="1" applyAlignment="1" applyProtection="1">
      <alignment horizontal="left" vertical="top" wrapText="1" indent="1"/>
      <protection locked="0"/>
    </xf>
    <xf numFmtId="0" fontId="15" fillId="2" borderId="0" xfId="0" applyFont="1" applyFill="1" applyBorder="1" applyAlignment="1" applyProtection="1">
      <alignment horizontal="left" vertical="top" wrapText="1" indent="1"/>
      <protection locked="0"/>
    </xf>
    <xf numFmtId="0" fontId="15" fillId="2" borderId="5" xfId="0" applyFont="1" applyFill="1" applyBorder="1" applyAlignment="1" applyProtection="1">
      <alignment horizontal="left" vertical="top" wrapText="1" indent="1"/>
      <protection locked="0"/>
    </xf>
    <xf numFmtId="0" fontId="15" fillId="2" borderId="6" xfId="0" applyFont="1" applyFill="1" applyBorder="1" applyAlignment="1" applyProtection="1">
      <alignment horizontal="left" vertical="top" wrapText="1" indent="1"/>
      <protection locked="0"/>
    </xf>
    <xf numFmtId="0" fontId="15" fillId="2" borderId="7" xfId="0" applyFont="1" applyFill="1" applyBorder="1" applyAlignment="1" applyProtection="1">
      <alignment horizontal="left" vertical="top" wrapText="1" indent="1"/>
      <protection locked="0"/>
    </xf>
    <xf numFmtId="0" fontId="15" fillId="2" borderId="8" xfId="0" applyFont="1" applyFill="1" applyBorder="1" applyAlignment="1" applyProtection="1">
      <alignment horizontal="left" vertical="top" wrapText="1" indent="1"/>
      <protection locked="0"/>
    </xf>
    <xf numFmtId="0" fontId="11" fillId="3" borderId="4" xfId="0" applyFont="1" applyFill="1" applyBorder="1" applyAlignment="1">
      <alignment horizontal="center" vertical="center" wrapText="1"/>
    </xf>
    <xf numFmtId="165" fontId="7" fillId="3" borderId="4" xfId="0" applyNumberFormat="1" applyFont="1" applyFill="1" applyBorder="1" applyAlignment="1">
      <alignment horizontal="center" vertical="top" wrapText="1"/>
    </xf>
    <xf numFmtId="165" fontId="7" fillId="3" borderId="0" xfId="0" applyNumberFormat="1" applyFont="1" applyFill="1" applyBorder="1" applyAlignment="1">
      <alignment horizontal="center" vertical="top" wrapText="1"/>
    </xf>
    <xf numFmtId="3" fontId="13" fillId="2" borderId="15" xfId="2" applyNumberFormat="1" applyFont="1" applyFill="1" applyBorder="1" applyAlignment="1" applyProtection="1">
      <alignment horizontal="right" vertical="center" wrapText="1" indent="1"/>
      <protection locked="0"/>
    </xf>
    <xf numFmtId="3" fontId="13" fillId="2" borderId="16" xfId="2" applyNumberFormat="1" applyFont="1" applyFill="1" applyBorder="1" applyAlignment="1" applyProtection="1">
      <alignment horizontal="right" vertical="center" wrapText="1" indent="1"/>
      <protection locked="0"/>
    </xf>
    <xf numFmtId="3" fontId="13" fillId="2" borderId="17" xfId="2" applyNumberFormat="1" applyFont="1" applyFill="1" applyBorder="1" applyAlignment="1" applyProtection="1">
      <alignment horizontal="right" vertical="center" wrapText="1" indent="1"/>
      <protection locked="0"/>
    </xf>
    <xf numFmtId="3" fontId="13" fillId="2" borderId="18" xfId="2" applyNumberFormat="1" applyFont="1" applyFill="1" applyBorder="1" applyAlignment="1" applyProtection="1">
      <alignment horizontal="right" vertical="center" wrapText="1" indent="1"/>
      <protection locked="0"/>
    </xf>
    <xf numFmtId="3" fontId="13" fillId="2" borderId="19" xfId="2" applyNumberFormat="1" applyFont="1" applyFill="1" applyBorder="1" applyAlignment="1" applyProtection="1">
      <alignment horizontal="right" vertical="center" wrapText="1" indent="1"/>
      <protection locked="0"/>
    </xf>
    <xf numFmtId="3" fontId="13" fillId="2" borderId="20" xfId="2" applyNumberFormat="1" applyFont="1" applyFill="1" applyBorder="1" applyAlignment="1" applyProtection="1">
      <alignment horizontal="right" vertical="center" wrapText="1" indent="1"/>
      <protection locked="0"/>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5" xfId="0" applyFont="1" applyFill="1" applyBorder="1" applyAlignment="1">
      <alignment horizontal="center" vertical="center" wrapText="1"/>
    </xf>
    <xf numFmtId="165" fontId="17" fillId="3" borderId="0" xfId="0" applyNumberFormat="1" applyFont="1" applyFill="1" applyBorder="1" applyAlignment="1">
      <alignment horizontal="center" vertical="top" wrapText="1"/>
    </xf>
    <xf numFmtId="165" fontId="13" fillId="2" borderId="18" xfId="0" applyNumberFormat="1" applyFont="1" applyFill="1" applyBorder="1" applyAlignment="1" applyProtection="1">
      <alignment horizontal="center" vertical="center" wrapText="1"/>
      <protection locked="0"/>
    </xf>
    <xf numFmtId="165" fontId="13" fillId="2" borderId="19" xfId="0" applyNumberFormat="1" applyFont="1" applyFill="1" applyBorder="1" applyAlignment="1" applyProtection="1">
      <alignment horizontal="center" vertical="center" wrapText="1"/>
      <protection locked="0"/>
    </xf>
    <xf numFmtId="165" fontId="13" fillId="2" borderId="20" xfId="0" applyNumberFormat="1" applyFont="1" applyFill="1" applyBorder="1" applyAlignment="1" applyProtection="1">
      <alignment horizontal="center" vertical="center" wrapText="1"/>
      <protection locked="0"/>
    </xf>
    <xf numFmtId="165" fontId="13" fillId="2" borderId="21" xfId="0" applyNumberFormat="1" applyFont="1" applyFill="1" applyBorder="1" applyAlignment="1" applyProtection="1">
      <alignment horizontal="center" vertical="center" wrapText="1"/>
      <protection locked="0"/>
    </xf>
    <xf numFmtId="165" fontId="13" fillId="2" borderId="22" xfId="0" applyNumberFormat="1" applyFont="1" applyFill="1" applyBorder="1" applyAlignment="1" applyProtection="1">
      <alignment horizontal="center" vertical="center" wrapText="1"/>
      <protection locked="0"/>
    </xf>
    <xf numFmtId="165" fontId="13" fillId="2" borderId="23" xfId="0" applyNumberFormat="1"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3" fontId="13" fillId="2" borderId="16" xfId="0" applyNumberFormat="1" applyFont="1" applyFill="1" applyBorder="1" applyAlignment="1" applyProtection="1">
      <alignment horizontal="center" vertical="center" wrapText="1"/>
      <protection locked="0"/>
    </xf>
    <xf numFmtId="3" fontId="13" fillId="2" borderId="17" xfId="0" applyNumberFormat="1" applyFont="1" applyFill="1" applyBorder="1" applyAlignment="1" applyProtection="1">
      <alignment horizontal="center" vertical="center" wrapText="1"/>
      <protection locked="0"/>
    </xf>
    <xf numFmtId="3" fontId="13" fillId="2" borderId="19" xfId="0" applyNumberFormat="1" applyFont="1" applyFill="1" applyBorder="1" applyAlignment="1" applyProtection="1">
      <alignment horizontal="center" vertical="center" wrapText="1"/>
      <protection locked="0"/>
    </xf>
    <xf numFmtId="3" fontId="13" fillId="2" borderId="20" xfId="0" applyNumberFormat="1" applyFont="1" applyFill="1" applyBorder="1" applyAlignment="1" applyProtection="1">
      <alignment horizontal="center" vertical="center" wrapText="1"/>
      <protection locked="0"/>
    </xf>
    <xf numFmtId="166" fontId="13" fillId="2" borderId="15" xfId="0" applyNumberFormat="1" applyFont="1" applyFill="1" applyBorder="1" applyAlignment="1" applyProtection="1">
      <alignment horizontal="center" vertical="center" wrapText="1"/>
      <protection locked="0"/>
    </xf>
    <xf numFmtId="166" fontId="13" fillId="2" borderId="18" xfId="0" applyNumberFormat="1" applyFont="1" applyFill="1" applyBorder="1" applyAlignment="1" applyProtection="1">
      <alignment horizontal="center" vertical="center" wrapText="1"/>
      <protection locked="0"/>
    </xf>
    <xf numFmtId="0" fontId="10" fillId="3" borderId="0" xfId="0" applyFont="1" applyFill="1" applyBorder="1" applyAlignment="1">
      <alignment horizontal="center" vertical="top" wrapText="1"/>
    </xf>
    <xf numFmtId="1" fontId="41" fillId="3" borderId="27" xfId="0" applyNumberFormat="1" applyFont="1" applyFill="1" applyBorder="1" applyAlignment="1">
      <alignment horizontal="center" vertical="center" wrapText="1"/>
    </xf>
    <xf numFmtId="0" fontId="31" fillId="3" borderId="27" xfId="0" applyFont="1" applyFill="1" applyBorder="1" applyAlignment="1">
      <alignment horizontal="left" vertical="center" wrapText="1"/>
    </xf>
    <xf numFmtId="0" fontId="8" fillId="3" borderId="24" xfId="0" applyFont="1" applyFill="1" applyBorder="1" applyAlignment="1">
      <alignment vertical="top" wrapText="1"/>
    </xf>
    <xf numFmtId="0" fontId="8" fillId="3" borderId="25" xfId="0" applyFont="1" applyFill="1" applyBorder="1" applyAlignment="1">
      <alignment vertical="top" wrapText="1"/>
    </xf>
    <xf numFmtId="0" fontId="8" fillId="3" borderId="26" xfId="0" applyFont="1" applyFill="1" applyBorder="1" applyAlignment="1">
      <alignment vertical="top" wrapText="1"/>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164" fontId="20" fillId="2" borderId="36" xfId="2" applyNumberFormat="1" applyFont="1" applyFill="1" applyBorder="1" applyAlignment="1" applyProtection="1">
      <alignment horizontal="right" vertical="center" wrapText="1" indent="1"/>
      <protection locked="0"/>
    </xf>
    <xf numFmtId="164" fontId="20" fillId="2" borderId="0" xfId="2" applyNumberFormat="1" applyFont="1" applyFill="1" applyBorder="1" applyAlignment="1" applyProtection="1">
      <alignment horizontal="right" vertical="center" wrapText="1" indent="1"/>
      <protection locked="0"/>
    </xf>
    <xf numFmtId="164" fontId="20" fillId="2" borderId="35" xfId="2" applyNumberFormat="1" applyFont="1" applyFill="1" applyBorder="1" applyAlignment="1" applyProtection="1">
      <alignment horizontal="right" vertical="center" wrapText="1" indent="1"/>
      <protection locked="0"/>
    </xf>
    <xf numFmtId="164" fontId="20" fillId="2" borderId="32" xfId="2" applyNumberFormat="1" applyFont="1" applyFill="1" applyBorder="1" applyAlignment="1" applyProtection="1">
      <alignment horizontal="right" vertical="center" wrapText="1" indent="1"/>
      <protection locked="0"/>
    </xf>
    <xf numFmtId="164" fontId="41" fillId="3" borderId="31" xfId="2" applyNumberFormat="1" applyFont="1" applyFill="1" applyBorder="1" applyAlignment="1">
      <alignment horizontal="center" vertical="center" wrapText="1"/>
    </xf>
    <xf numFmtId="164" fontId="41" fillId="3" borderId="32" xfId="2" applyNumberFormat="1" applyFont="1" applyFill="1" applyBorder="1" applyAlignment="1">
      <alignment horizontal="center" vertical="center" wrapText="1"/>
    </xf>
    <xf numFmtId="164" fontId="20" fillId="2" borderId="31" xfId="2" applyNumberFormat="1" applyFont="1" applyFill="1" applyBorder="1" applyAlignment="1" applyProtection="1">
      <alignment horizontal="right" vertical="center" wrapText="1" indent="1"/>
      <protection locked="0"/>
    </xf>
    <xf numFmtId="0" fontId="8" fillId="3" borderId="0" xfId="0" applyFont="1" applyFill="1" applyBorder="1" applyAlignment="1">
      <alignment vertical="center" wrapText="1"/>
    </xf>
    <xf numFmtId="0" fontId="8" fillId="3" borderId="33" xfId="0" applyFont="1" applyFill="1" applyBorder="1" applyAlignment="1">
      <alignment vertical="center" wrapText="1"/>
    </xf>
    <xf numFmtId="0" fontId="8" fillId="3" borderId="32" xfId="0" applyFont="1" applyFill="1" applyBorder="1" applyAlignment="1">
      <alignment vertical="center" wrapText="1"/>
    </xf>
    <xf numFmtId="0" fontId="8" fillId="3" borderId="34" xfId="0" applyFont="1" applyFill="1" applyBorder="1" applyAlignment="1">
      <alignment vertical="center" wrapText="1"/>
    </xf>
    <xf numFmtId="0" fontId="8" fillId="3" borderId="37" xfId="0" applyFont="1" applyFill="1" applyBorder="1" applyAlignment="1">
      <alignment vertical="top" wrapText="1"/>
    </xf>
    <xf numFmtId="0" fontId="8" fillId="3" borderId="38" xfId="0" applyFont="1" applyFill="1" applyBorder="1" applyAlignment="1">
      <alignment vertical="top" wrapText="1"/>
    </xf>
    <xf numFmtId="0" fontId="8" fillId="3" borderId="39" xfId="0" applyFont="1" applyFill="1" applyBorder="1" applyAlignment="1">
      <alignment vertical="top" wrapText="1"/>
    </xf>
    <xf numFmtId="165" fontId="13" fillId="2" borderId="40" xfId="0" applyNumberFormat="1" applyFont="1" applyFill="1" applyBorder="1" applyAlignment="1" applyProtection="1">
      <alignment horizontal="center" vertical="center" wrapText="1"/>
      <protection locked="0"/>
    </xf>
    <xf numFmtId="165" fontId="13" fillId="2" borderId="41" xfId="0" applyNumberFormat="1" applyFont="1" applyFill="1" applyBorder="1" applyAlignment="1" applyProtection="1">
      <alignment horizontal="center" vertical="center" wrapText="1"/>
      <protection locked="0"/>
    </xf>
    <xf numFmtId="165" fontId="13" fillId="2" borderId="42" xfId="0" applyNumberFormat="1" applyFont="1" applyFill="1" applyBorder="1" applyAlignment="1" applyProtection="1">
      <alignment horizontal="center" vertical="center" wrapText="1"/>
      <protection locked="0"/>
    </xf>
    <xf numFmtId="166" fontId="13" fillId="2" borderId="21" xfId="0" applyNumberFormat="1" applyFont="1" applyFill="1" applyBorder="1" applyAlignment="1" applyProtection="1">
      <alignment horizontal="center" vertical="center" wrapText="1"/>
      <protection locked="0"/>
    </xf>
    <xf numFmtId="3" fontId="13" fillId="2" borderId="22" xfId="0" applyNumberFormat="1" applyFont="1" applyFill="1" applyBorder="1" applyAlignment="1" applyProtection="1">
      <alignment horizontal="center" vertical="center" wrapText="1"/>
      <protection locked="0"/>
    </xf>
    <xf numFmtId="3" fontId="13" fillId="2" borderId="23" xfId="0" applyNumberFormat="1" applyFont="1" applyFill="1" applyBorder="1" applyAlignment="1" applyProtection="1">
      <alignment horizontal="center" vertical="center" wrapText="1"/>
      <protection locked="0"/>
    </xf>
    <xf numFmtId="0" fontId="28" fillId="2" borderId="0" xfId="0" applyFont="1" applyFill="1" applyAlignment="1">
      <alignment horizontal="left" vertical="center" wrapText="1"/>
    </xf>
    <xf numFmtId="0" fontId="43" fillId="0" borderId="0" xfId="0" applyFont="1" applyFill="1" applyBorder="1" applyAlignment="1">
      <alignment horizontal="center" vertical="center" wrapText="1"/>
    </xf>
    <xf numFmtId="0" fontId="32" fillId="3" borderId="27" xfId="0" applyFont="1" applyFill="1" applyBorder="1" applyAlignment="1">
      <alignment horizontal="right" vertical="top" wrapText="1" indent="1"/>
    </xf>
    <xf numFmtId="164" fontId="41" fillId="3" borderId="31" xfId="2" applyNumberFormat="1" applyFont="1" applyFill="1" applyBorder="1" applyAlignment="1">
      <alignment horizontal="right" vertical="center" wrapText="1" indent="1"/>
    </xf>
    <xf numFmtId="164" fontId="41" fillId="3" borderId="32" xfId="2" applyNumberFormat="1" applyFont="1" applyFill="1" applyBorder="1" applyAlignment="1">
      <alignment horizontal="right" vertical="center" wrapText="1" indent="1"/>
    </xf>
    <xf numFmtId="0" fontId="24" fillId="3" borderId="31" xfId="0" applyFont="1" applyFill="1" applyBorder="1" applyAlignment="1">
      <alignment horizontal="right" vertical="center" wrapText="1"/>
    </xf>
    <xf numFmtId="0" fontId="24" fillId="3" borderId="32" xfId="0" applyFont="1" applyFill="1" applyBorder="1" applyAlignment="1">
      <alignment horizontal="right" vertical="center" wrapText="1"/>
    </xf>
    <xf numFmtId="164" fontId="41" fillId="3" borderId="27" xfId="2" applyNumberFormat="1" applyFont="1" applyFill="1" applyBorder="1" applyAlignment="1">
      <alignment horizontal="center" vertical="center" wrapText="1"/>
    </xf>
    <xf numFmtId="0" fontId="24" fillId="3" borderId="24" xfId="0" applyFont="1" applyFill="1" applyBorder="1" applyAlignment="1">
      <alignment vertical="top" wrapText="1"/>
    </xf>
    <xf numFmtId="0" fontId="24" fillId="3" borderId="25" xfId="0" applyFont="1" applyFill="1" applyBorder="1" applyAlignment="1">
      <alignment vertical="top" wrapText="1"/>
    </xf>
    <xf numFmtId="0" fontId="24" fillId="3" borderId="26" xfId="0" applyFont="1" applyFill="1" applyBorder="1" applyAlignment="1">
      <alignment vertical="top" wrapText="1"/>
    </xf>
    <xf numFmtId="0" fontId="24" fillId="3" borderId="37" xfId="0" applyFont="1" applyFill="1" applyBorder="1" applyAlignment="1">
      <alignment vertical="top" wrapText="1"/>
    </xf>
    <xf numFmtId="0" fontId="24" fillId="3" borderId="38" xfId="0" applyFont="1" applyFill="1" applyBorder="1" applyAlignment="1">
      <alignment vertical="top" wrapText="1"/>
    </xf>
    <xf numFmtId="0" fontId="24" fillId="3" borderId="39" xfId="0" applyFont="1" applyFill="1" applyBorder="1" applyAlignment="1">
      <alignment vertical="top" wrapText="1"/>
    </xf>
    <xf numFmtId="0" fontId="37" fillId="5" borderId="4" xfId="0" applyFont="1" applyFill="1" applyBorder="1" applyAlignment="1">
      <alignment horizontal="center" wrapText="1"/>
    </xf>
    <xf numFmtId="0" fontId="37" fillId="5" borderId="0" xfId="0" applyFont="1" applyFill="1" applyBorder="1" applyAlignment="1">
      <alignment horizontal="center" wrapText="1"/>
    </xf>
    <xf numFmtId="0" fontId="37" fillId="5" borderId="5" xfId="0" applyFont="1" applyFill="1" applyBorder="1" applyAlignment="1">
      <alignment horizontal="center" wrapText="1"/>
    </xf>
    <xf numFmtId="0" fontId="28" fillId="2" borderId="0" xfId="0" applyFont="1" applyFill="1" applyBorder="1" applyAlignment="1">
      <alignment vertical="center" wrapText="1"/>
    </xf>
    <xf numFmtId="0" fontId="38" fillId="6" borderId="43" xfId="0" applyFont="1" applyFill="1" applyBorder="1" applyAlignment="1" applyProtection="1">
      <alignment horizontal="left" vertical="top" wrapText="1" indent="1"/>
    </xf>
    <xf numFmtId="0" fontId="38" fillId="6" borderId="0" xfId="0" applyFont="1" applyFill="1" applyBorder="1" applyAlignment="1" applyProtection="1">
      <alignment horizontal="left" vertical="top" wrapText="1" indent="1"/>
    </xf>
    <xf numFmtId="0" fontId="38" fillId="6" borderId="44" xfId="0" applyFont="1" applyFill="1" applyBorder="1" applyAlignment="1" applyProtection="1">
      <alignment horizontal="left" vertical="top" wrapText="1" indent="1"/>
    </xf>
    <xf numFmtId="0" fontId="38" fillId="6" borderId="45" xfId="0" applyFont="1" applyFill="1" applyBorder="1" applyAlignment="1" applyProtection="1">
      <alignment horizontal="left" vertical="top" wrapText="1" indent="1"/>
    </xf>
    <xf numFmtId="0" fontId="38" fillId="6" borderId="46" xfId="0" applyFont="1" applyFill="1" applyBorder="1" applyAlignment="1" applyProtection="1">
      <alignment horizontal="left" vertical="top" wrapText="1" indent="1"/>
    </xf>
    <xf numFmtId="0" fontId="38" fillId="6" borderId="47" xfId="0" applyFont="1" applyFill="1" applyBorder="1" applyAlignment="1" applyProtection="1">
      <alignment horizontal="left" vertical="top" wrapText="1" indent="1"/>
    </xf>
    <xf numFmtId="0" fontId="8" fillId="2" borderId="28" xfId="0" applyFont="1" applyFill="1" applyBorder="1" applyAlignment="1" applyProtection="1">
      <alignment horizontal="left" vertical="top" wrapText="1" indent="1"/>
      <protection locked="0"/>
    </xf>
    <xf numFmtId="0" fontId="8" fillId="2" borderId="29" xfId="0" applyFont="1" applyFill="1" applyBorder="1" applyAlignment="1" applyProtection="1">
      <alignment horizontal="left" vertical="top" wrapText="1" indent="1"/>
      <protection locked="0"/>
    </xf>
    <xf numFmtId="0" fontId="8" fillId="2" borderId="30" xfId="0" applyFont="1" applyFill="1" applyBorder="1" applyAlignment="1" applyProtection="1">
      <alignment horizontal="left" vertical="top" wrapText="1" indent="1"/>
      <protection locked="0"/>
    </xf>
    <xf numFmtId="0" fontId="8" fillId="2" borderId="4" xfId="0" applyFont="1" applyFill="1" applyBorder="1" applyAlignment="1" applyProtection="1">
      <alignment horizontal="left" vertical="top" wrapText="1" indent="1"/>
      <protection locked="0"/>
    </xf>
    <xf numFmtId="0" fontId="8" fillId="2" borderId="0" xfId="0" applyFont="1" applyFill="1" applyBorder="1" applyAlignment="1" applyProtection="1">
      <alignment horizontal="left" vertical="top" wrapText="1" indent="1"/>
      <protection locked="0"/>
    </xf>
    <xf numFmtId="0" fontId="8" fillId="2" borderId="5" xfId="0" applyFont="1" applyFill="1" applyBorder="1" applyAlignment="1" applyProtection="1">
      <alignment horizontal="left" vertical="top" wrapText="1" indent="1"/>
      <protection locked="0"/>
    </xf>
    <xf numFmtId="0" fontId="8" fillId="2" borderId="6" xfId="0" applyFont="1" applyFill="1" applyBorder="1" applyAlignment="1" applyProtection="1">
      <alignment horizontal="left" vertical="top" wrapText="1" indent="1"/>
      <protection locked="0"/>
    </xf>
    <xf numFmtId="0" fontId="8" fillId="2" borderId="7" xfId="0" applyFont="1" applyFill="1" applyBorder="1" applyAlignment="1" applyProtection="1">
      <alignment horizontal="left" vertical="top" wrapText="1" indent="1"/>
      <protection locked="0"/>
    </xf>
    <xf numFmtId="0" fontId="8" fillId="2" borderId="8" xfId="0" applyFont="1" applyFill="1" applyBorder="1" applyAlignment="1" applyProtection="1">
      <alignment horizontal="left" vertical="top" wrapText="1" indent="1"/>
      <protection locked="0"/>
    </xf>
    <xf numFmtId="0" fontId="37" fillId="5" borderId="48" xfId="0" applyFont="1" applyFill="1" applyBorder="1" applyAlignment="1">
      <alignment horizontal="center" wrapText="1"/>
    </xf>
    <xf numFmtId="0" fontId="37" fillId="5" borderId="49" xfId="0" applyFont="1" applyFill="1" applyBorder="1" applyAlignment="1">
      <alignment horizontal="center" wrapText="1"/>
    </xf>
    <xf numFmtId="0" fontId="37" fillId="5" borderId="50" xfId="0" applyFont="1" applyFill="1" applyBorder="1" applyAlignment="1">
      <alignment horizontal="center" wrapText="1"/>
    </xf>
    <xf numFmtId="0" fontId="38" fillId="6" borderId="43" xfId="0" applyFont="1" applyFill="1" applyBorder="1" applyAlignment="1" applyProtection="1">
      <alignment horizontal="left" vertical="center" wrapText="1" indent="1"/>
    </xf>
    <xf numFmtId="0" fontId="38" fillId="6" borderId="0" xfId="0" applyFont="1" applyFill="1" applyBorder="1" applyAlignment="1" applyProtection="1">
      <alignment horizontal="left" vertical="center" wrapText="1" indent="1"/>
    </xf>
    <xf numFmtId="0" fontId="38" fillId="6" borderId="44" xfId="0" applyFont="1" applyFill="1" applyBorder="1" applyAlignment="1" applyProtection="1">
      <alignment horizontal="left" vertical="center" wrapText="1" indent="1"/>
    </xf>
    <xf numFmtId="0" fontId="25" fillId="4" borderId="51" xfId="0" applyFont="1" applyFill="1" applyBorder="1" applyAlignment="1">
      <alignment horizontal="right" vertical="center" wrapText="1" indent="1"/>
    </xf>
    <xf numFmtId="0" fontId="25" fillId="4" borderId="52" xfId="0" applyFont="1" applyFill="1" applyBorder="1" applyAlignment="1">
      <alignment horizontal="right" vertical="center" wrapText="1" indent="1"/>
    </xf>
    <xf numFmtId="167" fontId="20" fillId="2" borderId="52" xfId="0" applyNumberFormat="1" applyFont="1" applyFill="1" applyBorder="1" applyAlignment="1" applyProtection="1">
      <alignment horizontal="center" vertical="center" wrapText="1"/>
      <protection locked="0"/>
    </xf>
    <xf numFmtId="167" fontId="20" fillId="2" borderId="53" xfId="0" applyNumberFormat="1" applyFont="1" applyFill="1" applyBorder="1" applyAlignment="1" applyProtection="1">
      <alignment horizontal="center" vertical="center" wrapText="1"/>
      <protection locked="0"/>
    </xf>
  </cellXfs>
  <cellStyles count="3">
    <cellStyle name="Comma" xfId="2" builtinId="3"/>
    <cellStyle name="Hyperlink" xfId="1" builtinId="8"/>
    <cellStyle name="Normal" xfId="0" builtinId="0"/>
  </cellStyles>
  <dxfs count="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58466"/>
      <color rgb="FF43697B"/>
      <color rgb="FFF8F8F8"/>
      <color rgb="FFFFFF00"/>
      <color rgb="FFB1DED3"/>
      <color rgb="FF80A1B6"/>
      <color rgb="FFDA4011"/>
      <color rgb="FFFEDBB4"/>
      <color rgb="FFFFFF66"/>
      <color rgb="FF529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Current vs Accelerated - Estimated 3-Year </a:t>
            </a:r>
            <a:r>
              <a:rPr lang="en-US" sz="1200" baseline="0"/>
              <a:t>Growth in Avoidable ED Visits for Diabetic Population</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78365899128956"/>
          <c:y val="6.7255520504731853E-2"/>
          <c:w val="0.80804830597977939"/>
          <c:h val="0.67511264561961304"/>
        </c:manualLayout>
      </c:layout>
      <c:barChart>
        <c:barDir val="col"/>
        <c:grouping val="clustered"/>
        <c:varyColors val="0"/>
        <c:ser>
          <c:idx val="0"/>
          <c:order val="0"/>
          <c:tx>
            <c:strRef>
              <c:f>'Diabetes, Stress &amp; Anxiety'!$C$42</c:f>
              <c:strCache>
                <c:ptCount val="1"/>
                <c:pt idx="0">
                  <c:v>Current Rate of Growth</c:v>
                </c:pt>
              </c:strCache>
            </c:strRef>
          </c:tx>
          <c:spPr>
            <a:solidFill>
              <a:srgbClr val="80A1B6"/>
            </a:solidFill>
            <a:ln>
              <a:noFill/>
            </a:ln>
            <a:effectLst/>
          </c:spPr>
          <c:invertIfNegative val="0"/>
          <c:cat>
            <c:strRef>
              <c:extLst>
                <c:ext xmlns:c15="http://schemas.microsoft.com/office/drawing/2012/chart" uri="{02D57815-91ED-43cb-92C2-25804820EDAC}">
                  <c15:fullRef>
                    <c15:sqref>'Diabetes, Stress &amp; Anxiety'!$D$41:$R$41</c15:sqref>
                  </c15:fullRef>
                </c:ext>
              </c:extLst>
              <c:f>('Diabetes, Stress &amp; Anxiety'!$D$41,'Diabetes, Stress &amp; Anxiety'!$G$41,'Diabetes, Stress &amp; Anxiety'!$J$41,'Diabetes, Stress &amp; Anxiety'!$M$41,'Diabetes, Stress &amp; Anxiety'!$P$41:$R$41)</c:f>
              <c:strCache>
                <c:ptCount val="7"/>
                <c:pt idx="0">
                  <c:v>Today</c:v>
                </c:pt>
                <c:pt idx="1">
                  <c:v>Month 3</c:v>
                </c:pt>
                <c:pt idx="2">
                  <c:v>Month 6</c:v>
                </c:pt>
                <c:pt idx="3">
                  <c:v>Month 9</c:v>
                </c:pt>
                <c:pt idx="4">
                  <c:v>Year 1</c:v>
                </c:pt>
                <c:pt idx="5">
                  <c:v>Year 2</c:v>
                </c:pt>
                <c:pt idx="6">
                  <c:v>Year 3</c:v>
                </c:pt>
              </c:strCache>
            </c:strRef>
          </c:cat>
          <c:val>
            <c:numRef>
              <c:extLst>
                <c:ext xmlns:c15="http://schemas.microsoft.com/office/drawing/2012/chart" uri="{02D57815-91ED-43cb-92C2-25804820EDAC}">
                  <c15:fullRef>
                    <c15:sqref>'Diabetes, Stress &amp; Anxiety'!$D$42:$R$42</c15:sqref>
                  </c15:fullRef>
                </c:ext>
              </c:extLst>
              <c:f>('Diabetes, Stress &amp; Anxiety'!$D$42,'Diabetes, Stress &amp; Anxiety'!$G$42,'Diabetes, Stress &amp; Anxiety'!$J$42,'Diabetes, Stress &amp; Anxiety'!$M$42,'Diabetes, Stress &amp; Anxiety'!$P$42:$R$42)</c:f>
              <c:numCache>
                <c:formatCode>#,##0</c:formatCode>
                <c:ptCount val="7"/>
                <c:pt idx="0">
                  <c:v>17654</c:v>
                </c:pt>
                <c:pt idx="1">
                  <c:v>17849</c:v>
                </c:pt>
                <c:pt idx="2">
                  <c:v>18044</c:v>
                </c:pt>
                <c:pt idx="3">
                  <c:v>18239</c:v>
                </c:pt>
                <c:pt idx="4">
                  <c:v>18434</c:v>
                </c:pt>
                <c:pt idx="5" formatCode="_(* #,##0_);_(* \(#,##0\);_(* &quot;-&quot;??_);_(@_)">
                  <c:v>19226.662</c:v>
                </c:pt>
                <c:pt idx="6" formatCode="_(* #,##0_);_(* \(#,##0\);_(* &quot;-&quot;??_);_(@_)">
                  <c:v>20053.408465999997</c:v>
                </c:pt>
              </c:numCache>
            </c:numRef>
          </c:val>
          <c:extLst>
            <c:ext xmlns:c16="http://schemas.microsoft.com/office/drawing/2014/chart" uri="{C3380CC4-5D6E-409C-BE32-E72D297353CC}">
              <c16:uniqueId val="{00000000-F4DF-4F4C-A6B8-21396975277D}"/>
            </c:ext>
          </c:extLst>
        </c:ser>
        <c:ser>
          <c:idx val="1"/>
          <c:order val="1"/>
          <c:tx>
            <c:strRef>
              <c:f>'Diabetes, Stress &amp; Anxiety'!$C$43</c:f>
              <c:strCache>
                <c:ptCount val="1"/>
                <c:pt idx="0">
                  <c:v>Accelerated Rate</c:v>
                </c:pt>
              </c:strCache>
            </c:strRef>
          </c:tx>
          <c:spPr>
            <a:solidFill>
              <a:srgbClr val="F58466"/>
            </a:solidFill>
            <a:ln>
              <a:solidFill>
                <a:srgbClr val="FFC000"/>
              </a:solidFill>
            </a:ln>
            <a:effectLst/>
          </c:spPr>
          <c:invertIfNegative val="0"/>
          <c:cat>
            <c:strRef>
              <c:extLst>
                <c:ext xmlns:c15="http://schemas.microsoft.com/office/drawing/2012/chart" uri="{02D57815-91ED-43cb-92C2-25804820EDAC}">
                  <c15:fullRef>
                    <c15:sqref>'Diabetes, Stress &amp; Anxiety'!$D$41:$R$41</c15:sqref>
                  </c15:fullRef>
                </c:ext>
              </c:extLst>
              <c:f>('Diabetes, Stress &amp; Anxiety'!$D$41,'Diabetes, Stress &amp; Anxiety'!$G$41,'Diabetes, Stress &amp; Anxiety'!$J$41,'Diabetes, Stress &amp; Anxiety'!$M$41,'Diabetes, Stress &amp; Anxiety'!$P$41:$R$41)</c:f>
              <c:strCache>
                <c:ptCount val="7"/>
                <c:pt idx="0">
                  <c:v>Today</c:v>
                </c:pt>
                <c:pt idx="1">
                  <c:v>Month 3</c:v>
                </c:pt>
                <c:pt idx="2">
                  <c:v>Month 6</c:v>
                </c:pt>
                <c:pt idx="3">
                  <c:v>Month 9</c:v>
                </c:pt>
                <c:pt idx="4">
                  <c:v>Year 1</c:v>
                </c:pt>
                <c:pt idx="5">
                  <c:v>Year 2</c:v>
                </c:pt>
                <c:pt idx="6">
                  <c:v>Year 3</c:v>
                </c:pt>
              </c:strCache>
            </c:strRef>
          </c:cat>
          <c:val>
            <c:numRef>
              <c:extLst>
                <c:ext xmlns:c15="http://schemas.microsoft.com/office/drawing/2012/chart" uri="{02D57815-91ED-43cb-92C2-25804820EDAC}">
                  <c15:fullRef>
                    <c15:sqref>'Diabetes, Stress &amp; Anxiety'!$D$43:$R$43</c15:sqref>
                  </c15:fullRef>
                </c:ext>
              </c:extLst>
              <c:f>('Diabetes, Stress &amp; Anxiety'!$D$43,'Diabetes, Stress &amp; Anxiety'!$G$43,'Diabetes, Stress &amp; Anxiety'!$J$43,'Diabetes, Stress &amp; Anxiety'!$M$43,'Diabetes, Stress &amp; Anxiety'!$P$43:$R$43)</c:f>
              <c:numCache>
                <c:formatCode>#,##0</c:formatCode>
                <c:ptCount val="7"/>
                <c:pt idx="0">
                  <c:v>17654</c:v>
                </c:pt>
                <c:pt idx="1">
                  <c:v>19748.885233881527</c:v>
                </c:pt>
                <c:pt idx="2">
                  <c:v>21843.770467763054</c:v>
                </c:pt>
                <c:pt idx="3">
                  <c:v>23938.65570164458</c:v>
                </c:pt>
                <c:pt idx="4">
                  <c:v>26098.540935526107</c:v>
                </c:pt>
                <c:pt idx="5">
                  <c:v>34543.081871052214</c:v>
                </c:pt>
                <c:pt idx="6">
                  <c:v>51432.163742104429</c:v>
                </c:pt>
              </c:numCache>
            </c:numRef>
          </c:val>
          <c:extLst>
            <c:ext xmlns:c16="http://schemas.microsoft.com/office/drawing/2014/chart" uri="{C3380CC4-5D6E-409C-BE32-E72D297353CC}">
              <c16:uniqueId val="{00000001-F4DF-4F4C-A6B8-21396975277D}"/>
            </c:ext>
          </c:extLst>
        </c:ser>
        <c:dLbls>
          <c:showLegendKey val="0"/>
          <c:showVal val="0"/>
          <c:showCatName val="0"/>
          <c:showSerName val="0"/>
          <c:showPercent val="0"/>
          <c:showBubbleSize val="0"/>
        </c:dLbls>
        <c:gapWidth val="219"/>
        <c:overlap val="-27"/>
        <c:axId val="1455303519"/>
        <c:axId val="1393640175"/>
      </c:barChart>
      <c:catAx>
        <c:axId val="14553035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Population</a:t>
                </a:r>
                <a:r>
                  <a:rPr lang="en-US" sz="1200" baseline="0"/>
                  <a:t> Growth</a:t>
                </a:r>
                <a:endParaRPr lang="en-US" sz="12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3640175"/>
        <c:crosses val="autoZero"/>
        <c:auto val="1"/>
        <c:lblAlgn val="ctr"/>
        <c:lblOffset val="100"/>
        <c:noMultiLvlLbl val="0"/>
      </c:catAx>
      <c:valAx>
        <c:axId val="1393640175"/>
        <c:scaling>
          <c:orientation val="minMax"/>
          <c:max val="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Population Size</a:t>
                </a:r>
              </a:p>
            </c:rich>
          </c:tx>
          <c:layout>
            <c:manualLayout>
              <c:xMode val="edge"/>
              <c:yMode val="edge"/>
              <c:x val="7.3080710047232489E-2"/>
              <c:y val="0.3485835117463340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5303519"/>
        <c:crosses val="autoZero"/>
        <c:crossBetween val="between"/>
        <c:majorUnit val="50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Average per member </a:t>
            </a:r>
          </a:p>
          <a:p>
            <a:pPr>
              <a:defRPr/>
            </a:pPr>
            <a:r>
              <a:rPr lang="en-US"/>
              <a:t>per</a:t>
            </a:r>
            <a:r>
              <a:rPr lang="en-US" baseline="0"/>
              <a:t> month</a:t>
            </a:r>
            <a:r>
              <a:rPr lang="en-US"/>
              <a:t> Cost </a:t>
            </a:r>
          </a:p>
          <a:p>
            <a:pPr>
              <a:defRPr/>
            </a:pPr>
            <a:r>
              <a:rPr lang="en-US"/>
              <a:t> </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081714785651793"/>
          <c:y val="6.3674611933992514E-2"/>
          <c:w val="0.45407655293088361"/>
          <c:h val="0.8584788726737641"/>
        </c:manualLayout>
      </c:layout>
      <c:bar3DChart>
        <c:barDir val="col"/>
        <c:grouping val="standard"/>
        <c:varyColors val="0"/>
        <c:ser>
          <c:idx val="0"/>
          <c:order val="0"/>
          <c:tx>
            <c:strRef>
              <c:f>'Beh. Health, Stress &amp; Anxiety'!$M$40</c:f>
              <c:strCache>
                <c:ptCount val="1"/>
                <c:pt idx="0">
                  <c:v>Behavioral Health condition only</c:v>
                </c:pt>
              </c:strCache>
            </c:strRef>
          </c:tx>
          <c:spPr>
            <a:gradFill>
              <a:gsLst>
                <a:gs pos="100000">
                  <a:schemeClr val="accent1">
                    <a:alpha val="0"/>
                  </a:schemeClr>
                </a:gs>
                <a:gs pos="50000">
                  <a:schemeClr val="accent1"/>
                </a:gs>
              </a:gsLst>
              <a:lin ang="5400000" scaled="0"/>
            </a:gradFill>
            <a:ln>
              <a:noFill/>
            </a:ln>
            <a:effectLst/>
            <a:sp3d>
              <a:contourClr>
                <a:srgbClr val="80A1B6"/>
              </a:contourClr>
            </a:sp3d>
          </c:spPr>
          <c:invertIfNegative val="0"/>
          <c:dPt>
            <c:idx val="0"/>
            <c:invertIfNegative val="0"/>
            <c:bubble3D val="0"/>
            <c:spPr>
              <a:solidFill>
                <a:srgbClr val="80A1B6"/>
              </a:solidFill>
              <a:ln>
                <a:noFill/>
              </a:ln>
              <a:effectLst/>
              <a:sp3d>
                <a:contourClr>
                  <a:srgbClr val="80A1B6"/>
                </a:contourClr>
              </a:sp3d>
            </c:spPr>
            <c:extLst>
              <c:ext xmlns:c16="http://schemas.microsoft.com/office/drawing/2014/chart" uri="{C3380CC4-5D6E-409C-BE32-E72D297353CC}">
                <c16:uniqueId val="{00000001-30CA-4EF7-B870-D04851A7DE28}"/>
              </c:ext>
            </c:extLst>
          </c:dPt>
          <c:val>
            <c:numRef>
              <c:f>'Beh. Health, Stress &amp; Anxiety'!$M$41</c:f>
              <c:numCache>
                <c:formatCode>#,##0</c:formatCode>
                <c:ptCount val="1"/>
                <c:pt idx="0">
                  <c:v>43.23</c:v>
                </c:pt>
              </c:numCache>
            </c:numRef>
          </c:val>
          <c:extLst>
            <c:ext xmlns:c16="http://schemas.microsoft.com/office/drawing/2014/chart" uri="{C3380CC4-5D6E-409C-BE32-E72D297353CC}">
              <c16:uniqueId val="{00000002-30CA-4EF7-B870-D04851A7DE28}"/>
            </c:ext>
          </c:extLst>
        </c:ser>
        <c:ser>
          <c:idx val="1"/>
          <c:order val="1"/>
          <c:tx>
            <c:strRef>
              <c:f>'Beh. Health, Stress &amp; Anxiety'!$N$40</c:f>
              <c:strCache>
                <c:ptCount val="1"/>
                <c:pt idx="0">
                  <c:v>Behavioral Health condition &amp; Diabetes</c:v>
                </c:pt>
              </c:strCache>
            </c:strRef>
          </c:tx>
          <c:spPr>
            <a:solidFill>
              <a:srgbClr val="F58466"/>
            </a:solidFill>
            <a:ln>
              <a:noFill/>
            </a:ln>
            <a:effectLst/>
            <a:sp3d/>
          </c:spPr>
          <c:invertIfNegative val="0"/>
          <c:dPt>
            <c:idx val="0"/>
            <c:invertIfNegative val="0"/>
            <c:bubble3D val="0"/>
            <c:spPr>
              <a:solidFill>
                <a:srgbClr val="F58466"/>
              </a:solidFill>
              <a:ln>
                <a:noFill/>
              </a:ln>
              <a:effectLst/>
              <a:sp3d>
                <a:contourClr>
                  <a:srgbClr val="FFC000"/>
                </a:contourClr>
              </a:sp3d>
            </c:spPr>
            <c:extLst>
              <c:ext xmlns:c16="http://schemas.microsoft.com/office/drawing/2014/chart" uri="{C3380CC4-5D6E-409C-BE32-E72D297353CC}">
                <c16:uniqueId val="{00000002-C3EF-4715-915D-96C88AC4CFCF}"/>
              </c:ext>
            </c:extLst>
          </c:dPt>
          <c:val>
            <c:numRef>
              <c:f>'Beh. Health, Stress &amp; Anxiety'!$N$41</c:f>
              <c:numCache>
                <c:formatCode>0.00</c:formatCode>
                <c:ptCount val="1"/>
                <c:pt idx="0">
                  <c:v>194.535</c:v>
                </c:pt>
              </c:numCache>
            </c:numRef>
          </c:val>
          <c:extLst>
            <c:ext xmlns:c16="http://schemas.microsoft.com/office/drawing/2014/chart" uri="{C3380CC4-5D6E-409C-BE32-E72D297353CC}">
              <c16:uniqueId val="{00000003-30CA-4EF7-B870-D04851A7DE28}"/>
            </c:ext>
          </c:extLst>
        </c:ser>
        <c:dLbls>
          <c:showLegendKey val="0"/>
          <c:showVal val="0"/>
          <c:showCatName val="0"/>
          <c:showSerName val="0"/>
          <c:showPercent val="0"/>
          <c:showBubbleSize val="0"/>
        </c:dLbls>
        <c:gapWidth val="150"/>
        <c:gapDepth val="0"/>
        <c:shape val="box"/>
        <c:axId val="52398928"/>
        <c:axId val="474792864"/>
        <c:axId val="619415344"/>
      </c:bar3DChart>
      <c:catAx>
        <c:axId val="52398928"/>
        <c:scaling>
          <c:orientation val="minMax"/>
        </c:scaling>
        <c:delete val="1"/>
        <c:axPos val="b"/>
        <c:numFmt formatCode="General" sourceLinked="1"/>
        <c:majorTickMark val="none"/>
        <c:minorTickMark val="none"/>
        <c:tickLblPos val="nextTo"/>
        <c:crossAx val="474792864"/>
        <c:crosses val="autoZero"/>
        <c:auto val="1"/>
        <c:lblAlgn val="ctr"/>
        <c:lblOffset val="100"/>
        <c:noMultiLvlLbl val="0"/>
      </c:catAx>
      <c:valAx>
        <c:axId val="474792864"/>
        <c:scaling>
          <c:orientation val="minMax"/>
        </c:scaling>
        <c:delete val="0"/>
        <c:axPos val="l"/>
        <c:majorGridlines>
          <c:spPr>
            <a:ln w="9525" cap="flat" cmpd="sng" algn="ctr">
              <a:solidFill>
                <a:schemeClr val="tx1">
                  <a:lumMod val="5000"/>
                  <a:lumOff val="9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98928"/>
        <c:crosses val="autoZero"/>
        <c:crossBetween val="between"/>
      </c:valAx>
      <c:serAx>
        <c:axId val="619415344"/>
        <c:scaling>
          <c:orientation val="minMax"/>
        </c:scaling>
        <c:delete val="0"/>
        <c:axPos val="b"/>
        <c:majorTickMark val="none"/>
        <c:minorTickMark val="none"/>
        <c:tickLblPos val="nextTo"/>
        <c:spPr>
          <a:noFill/>
          <a:ln w="9525"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t"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74792864"/>
        <c:crosses val="autoZero"/>
      </c:ser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8.svg"/><Relationship Id="rId1" Type="http://schemas.openxmlformats.org/officeDocument/2006/relationships/image" Target="../media/image7.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0.svg"/><Relationship Id="rId1" Type="http://schemas.openxmlformats.org/officeDocument/2006/relationships/image" Target="../media/image7.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459448</xdr:colOff>
      <xdr:row>0</xdr:row>
      <xdr:rowOff>164040</xdr:rowOff>
    </xdr:from>
    <xdr:to>
      <xdr:col>10</xdr:col>
      <xdr:colOff>295528</xdr:colOff>
      <xdr:row>24</xdr:row>
      <xdr:rowOff>205704</xdr:rowOff>
    </xdr:to>
    <xdr:pic>
      <xdr:nvPicPr>
        <xdr:cNvPr id="3" name="Picture 2">
          <a:extLst>
            <a:ext uri="{FF2B5EF4-FFF2-40B4-BE49-F238E27FC236}">
              <a16:creationId xmlns:a16="http://schemas.microsoft.com/office/drawing/2014/main" id="{CE41F286-CCAB-4BE8-B17F-0AC9E04B9C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9448" y="164040"/>
          <a:ext cx="6454390" cy="4602932"/>
        </a:xfrm>
        <a:prstGeom prst="rect">
          <a:avLst/>
        </a:prstGeom>
      </xdr:spPr>
    </xdr:pic>
    <xdr:clientData/>
  </xdr:twoCellAnchor>
  <xdr:twoCellAnchor editAs="oneCell">
    <xdr:from>
      <xdr:col>0</xdr:col>
      <xdr:colOff>147660</xdr:colOff>
      <xdr:row>7</xdr:row>
      <xdr:rowOff>3359</xdr:rowOff>
    </xdr:from>
    <xdr:to>
      <xdr:col>0</xdr:col>
      <xdr:colOff>476608</xdr:colOff>
      <xdr:row>8</xdr:row>
      <xdr:rowOff>88043</xdr:rowOff>
    </xdr:to>
    <xdr:pic>
      <xdr:nvPicPr>
        <xdr:cNvPr id="25" name="Graphic 24">
          <a:extLst>
            <a:ext uri="{FF2B5EF4-FFF2-40B4-BE49-F238E27FC236}">
              <a16:creationId xmlns:a16="http://schemas.microsoft.com/office/drawing/2014/main" id="{99CBFCC0-803F-4A19-8001-C7B04489DB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7660" y="1309134"/>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147660</xdr:colOff>
      <xdr:row>11</xdr:row>
      <xdr:rowOff>83852</xdr:rowOff>
    </xdr:from>
    <xdr:to>
      <xdr:col>0</xdr:col>
      <xdr:colOff>476608</xdr:colOff>
      <xdr:row>12</xdr:row>
      <xdr:rowOff>168536</xdr:rowOff>
    </xdr:to>
    <xdr:pic>
      <xdr:nvPicPr>
        <xdr:cNvPr id="13" name="Graphic 24">
          <a:extLst>
            <a:ext uri="{FF2B5EF4-FFF2-40B4-BE49-F238E27FC236}">
              <a16:creationId xmlns:a16="http://schemas.microsoft.com/office/drawing/2014/main" id="{D68B5268-2A35-4649-9869-D0D65C34DC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7660" y="2140894"/>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572394</xdr:colOff>
      <xdr:row>5</xdr:row>
      <xdr:rowOff>162378</xdr:rowOff>
    </xdr:from>
    <xdr:to>
      <xdr:col>5</xdr:col>
      <xdr:colOff>239511</xdr:colOff>
      <xdr:row>7</xdr:row>
      <xdr:rowOff>59245</xdr:rowOff>
    </xdr:to>
    <xdr:pic>
      <xdr:nvPicPr>
        <xdr:cNvPr id="14" name="Graphic 24">
          <a:extLst>
            <a:ext uri="{FF2B5EF4-FFF2-40B4-BE49-F238E27FC236}">
              <a16:creationId xmlns:a16="http://schemas.microsoft.com/office/drawing/2014/main" id="{0D1DE82B-EB96-BF42-B169-E44525D9D3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19718" y="1092519"/>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10</xdr:col>
      <xdr:colOff>350771</xdr:colOff>
      <xdr:row>13</xdr:row>
      <xdr:rowOff>153434</xdr:rowOff>
    </xdr:from>
    <xdr:to>
      <xdr:col>11</xdr:col>
      <xdr:colOff>17888</xdr:colOff>
      <xdr:row>15</xdr:row>
      <xdr:rowOff>32414</xdr:rowOff>
    </xdr:to>
    <xdr:pic>
      <xdr:nvPicPr>
        <xdr:cNvPr id="15" name="Graphic 24">
          <a:extLst>
            <a:ext uri="{FF2B5EF4-FFF2-40B4-BE49-F238E27FC236}">
              <a16:creationId xmlns:a16="http://schemas.microsoft.com/office/drawing/2014/main" id="{C99E25CB-2022-3F4E-96F9-C7A23E0DB5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6969081" y="2586110"/>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7</xdr:col>
      <xdr:colOff>491902</xdr:colOff>
      <xdr:row>11</xdr:row>
      <xdr:rowOff>21247</xdr:rowOff>
    </xdr:from>
    <xdr:to>
      <xdr:col>8</xdr:col>
      <xdr:colOff>159019</xdr:colOff>
      <xdr:row>12</xdr:row>
      <xdr:rowOff>105931</xdr:rowOff>
    </xdr:to>
    <xdr:pic>
      <xdr:nvPicPr>
        <xdr:cNvPr id="16" name="Graphic 24">
          <a:extLst>
            <a:ext uri="{FF2B5EF4-FFF2-40B4-BE49-F238E27FC236}">
              <a16:creationId xmlns:a16="http://schemas.microsoft.com/office/drawing/2014/main" id="{B51C410F-0B55-F641-99DA-AF88F557C62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5124719" y="2078289"/>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10</xdr:col>
      <xdr:colOff>350771</xdr:colOff>
      <xdr:row>18</xdr:row>
      <xdr:rowOff>144490</xdr:rowOff>
    </xdr:from>
    <xdr:to>
      <xdr:col>11</xdr:col>
      <xdr:colOff>17888</xdr:colOff>
      <xdr:row>20</xdr:row>
      <xdr:rowOff>41357</xdr:rowOff>
    </xdr:to>
    <xdr:pic>
      <xdr:nvPicPr>
        <xdr:cNvPr id="17" name="Graphic 24">
          <a:extLst>
            <a:ext uri="{FF2B5EF4-FFF2-40B4-BE49-F238E27FC236}">
              <a16:creationId xmlns:a16="http://schemas.microsoft.com/office/drawing/2014/main" id="{35136E9E-642B-EF43-B156-B27E45AA2D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969081" y="3534138"/>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10</xdr:col>
      <xdr:colOff>350771</xdr:colOff>
      <xdr:row>23</xdr:row>
      <xdr:rowOff>146458</xdr:rowOff>
    </xdr:from>
    <xdr:to>
      <xdr:col>11</xdr:col>
      <xdr:colOff>17888</xdr:colOff>
      <xdr:row>24</xdr:row>
      <xdr:rowOff>186423</xdr:rowOff>
    </xdr:to>
    <xdr:pic>
      <xdr:nvPicPr>
        <xdr:cNvPr id="18" name="Graphic 24">
          <a:extLst>
            <a:ext uri="{FF2B5EF4-FFF2-40B4-BE49-F238E27FC236}">
              <a16:creationId xmlns:a16="http://schemas.microsoft.com/office/drawing/2014/main" id="{C57A9BF6-C307-E242-9908-606E7F792BF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6969081" y="4475190"/>
          <a:ext cx="328948" cy="272501"/>
        </a:xfrm>
        <a:prstGeom prst="rect">
          <a:avLst/>
        </a:prstGeom>
        <a:effectLst>
          <a:outerShdw blurRad="50800" dist="38100" dir="2700000" algn="tl" rotWithShape="0">
            <a:prstClr val="black">
              <a:alpha val="40000"/>
            </a:prstClr>
          </a:outerShdw>
        </a:effectLst>
      </xdr:spPr>
    </xdr:pic>
    <xdr:clientData/>
  </xdr:twoCellAnchor>
  <xdr:twoCellAnchor editAs="oneCell">
    <xdr:from>
      <xdr:col>10</xdr:col>
      <xdr:colOff>350771</xdr:colOff>
      <xdr:row>26</xdr:row>
      <xdr:rowOff>146458</xdr:rowOff>
    </xdr:from>
    <xdr:to>
      <xdr:col>11</xdr:col>
      <xdr:colOff>17888</xdr:colOff>
      <xdr:row>28</xdr:row>
      <xdr:rowOff>52269</xdr:rowOff>
    </xdr:to>
    <xdr:pic>
      <xdr:nvPicPr>
        <xdr:cNvPr id="19" name="Graphic 24">
          <a:extLst>
            <a:ext uri="{FF2B5EF4-FFF2-40B4-BE49-F238E27FC236}">
              <a16:creationId xmlns:a16="http://schemas.microsoft.com/office/drawing/2014/main" id="{66E3981C-CA30-934F-85D3-FA061495FC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6969081" y="5172796"/>
          <a:ext cx="328948" cy="272501"/>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110675</xdr:colOff>
      <xdr:row>8</xdr:row>
      <xdr:rowOff>117992</xdr:rowOff>
    </xdr:from>
    <xdr:to>
      <xdr:col>15</xdr:col>
      <xdr:colOff>1797</xdr:colOff>
      <xdr:row>11</xdr:row>
      <xdr:rowOff>142757</xdr:rowOff>
    </xdr:to>
    <xdr:pic>
      <xdr:nvPicPr>
        <xdr:cNvPr id="12" name="Graphic 11" descr="Arrow Right">
          <a:extLst>
            <a:ext uri="{FF2B5EF4-FFF2-40B4-BE49-F238E27FC236}">
              <a16:creationId xmlns:a16="http://schemas.microsoft.com/office/drawing/2014/main" id="{D69E9E34-29DF-4E4B-AA28-5A29FA71656D}"/>
            </a:ext>
          </a:extLst>
        </xdr:cNvPr>
        <xdr:cNvPicPr>
          <a:picLocks noChangeAspect="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496703" y="1667212"/>
          <a:ext cx="548640" cy="565190"/>
        </a:xfrm>
        <a:prstGeom prst="rect">
          <a:avLst/>
        </a:prstGeom>
      </xdr:spPr>
    </xdr:pic>
    <xdr:clientData/>
  </xdr:twoCellAnchor>
  <xdr:twoCellAnchor editAs="oneCell">
    <xdr:from>
      <xdr:col>14</xdr:col>
      <xdr:colOff>110675</xdr:colOff>
      <xdr:row>12</xdr:row>
      <xdr:rowOff>116897</xdr:rowOff>
    </xdr:from>
    <xdr:to>
      <xdr:col>15</xdr:col>
      <xdr:colOff>1797</xdr:colOff>
      <xdr:row>15</xdr:row>
      <xdr:rowOff>141662</xdr:rowOff>
    </xdr:to>
    <xdr:pic>
      <xdr:nvPicPr>
        <xdr:cNvPr id="35" name="Graphic 34" descr="Arrow Right">
          <a:extLst>
            <a:ext uri="{FF2B5EF4-FFF2-40B4-BE49-F238E27FC236}">
              <a16:creationId xmlns:a16="http://schemas.microsoft.com/office/drawing/2014/main" id="{48E2433B-923A-4A19-A3A8-B202295FC04A}"/>
            </a:ext>
          </a:extLst>
        </xdr:cNvPr>
        <xdr:cNvPicPr>
          <a:picLocks noChangeAspect="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496703" y="2386684"/>
          <a:ext cx="548640" cy="565191"/>
        </a:xfrm>
        <a:prstGeom prst="rect">
          <a:avLst/>
        </a:prstGeom>
      </xdr:spPr>
    </xdr:pic>
    <xdr:clientData/>
  </xdr:twoCellAnchor>
  <xdr:twoCellAnchor editAs="oneCell">
    <xdr:from>
      <xdr:col>14</xdr:col>
      <xdr:colOff>110675</xdr:colOff>
      <xdr:row>16</xdr:row>
      <xdr:rowOff>123743</xdr:rowOff>
    </xdr:from>
    <xdr:to>
      <xdr:col>15</xdr:col>
      <xdr:colOff>1797</xdr:colOff>
      <xdr:row>18</xdr:row>
      <xdr:rowOff>323133</xdr:rowOff>
    </xdr:to>
    <xdr:pic>
      <xdr:nvPicPr>
        <xdr:cNvPr id="36" name="Graphic 35" descr="Arrow Right">
          <a:extLst>
            <a:ext uri="{FF2B5EF4-FFF2-40B4-BE49-F238E27FC236}">
              <a16:creationId xmlns:a16="http://schemas.microsoft.com/office/drawing/2014/main" id="{23A1780D-F9B4-45C4-AE34-5273D8F83CD3}"/>
            </a:ext>
          </a:extLst>
        </xdr:cNvPr>
        <xdr:cNvPicPr>
          <a:picLocks noChangeAspect="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496703" y="3114098"/>
          <a:ext cx="548640" cy="559673"/>
        </a:xfrm>
        <a:prstGeom prst="rect">
          <a:avLst/>
        </a:prstGeom>
      </xdr:spPr>
    </xdr:pic>
    <xdr:clientData/>
  </xdr:twoCellAnchor>
  <xdr:twoCellAnchor>
    <xdr:from>
      <xdr:col>1</xdr:col>
      <xdr:colOff>0</xdr:colOff>
      <xdr:row>35</xdr:row>
      <xdr:rowOff>0</xdr:rowOff>
    </xdr:from>
    <xdr:to>
      <xdr:col>17</xdr:col>
      <xdr:colOff>690557</xdr:colOff>
      <xdr:row>46</xdr:row>
      <xdr:rowOff>2746375</xdr:rowOff>
    </xdr:to>
    <xdr:graphicFrame macro="">
      <xdr:nvGraphicFramePr>
        <xdr:cNvPr id="16" name="Chart 15">
          <a:extLst>
            <a:ext uri="{FF2B5EF4-FFF2-40B4-BE49-F238E27FC236}">
              <a16:creationId xmlns:a16="http://schemas.microsoft.com/office/drawing/2014/main" id="{E5571C23-EFFB-4B62-BCF0-B70787764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36029</xdr:colOff>
      <xdr:row>0</xdr:row>
      <xdr:rowOff>135425</xdr:rowOff>
    </xdr:from>
    <xdr:to>
      <xdr:col>4</xdr:col>
      <xdr:colOff>195425</xdr:colOff>
      <xdr:row>3</xdr:row>
      <xdr:rowOff>38351</xdr:rowOff>
    </xdr:to>
    <xdr:pic>
      <xdr:nvPicPr>
        <xdr:cNvPr id="3" name="Picture 2">
          <a:extLst>
            <a:ext uri="{FF2B5EF4-FFF2-40B4-BE49-F238E27FC236}">
              <a16:creationId xmlns:a16="http://schemas.microsoft.com/office/drawing/2014/main" id="{6B4A4609-0306-477F-B6FE-3C2DD8C3229F}"/>
            </a:ext>
          </a:extLst>
        </xdr:cNvPr>
        <xdr:cNvPicPr>
          <a:picLocks noChangeAspect="1"/>
        </xdr:cNvPicPr>
      </xdr:nvPicPr>
      <xdr:blipFill>
        <a:blip xmlns:r="http://schemas.openxmlformats.org/officeDocument/2006/relationships" r:embed="rId4"/>
        <a:stretch>
          <a:fillRect/>
        </a:stretch>
      </xdr:blipFill>
      <xdr:spPr>
        <a:xfrm>
          <a:off x="288228" y="135425"/>
          <a:ext cx="1528474" cy="470373"/>
        </a:xfrm>
        <a:prstGeom prst="rect">
          <a:avLst/>
        </a:prstGeom>
      </xdr:spPr>
    </xdr:pic>
    <xdr:clientData/>
  </xdr:twoCellAnchor>
  <xdr:twoCellAnchor>
    <xdr:from>
      <xdr:col>4</xdr:col>
      <xdr:colOff>468608</xdr:colOff>
      <xdr:row>1</xdr:row>
      <xdr:rowOff>16382</xdr:rowOff>
    </xdr:from>
    <xdr:to>
      <xdr:col>4</xdr:col>
      <xdr:colOff>468608</xdr:colOff>
      <xdr:row>3</xdr:row>
      <xdr:rowOff>17017</xdr:rowOff>
    </xdr:to>
    <xdr:cxnSp macro="">
      <xdr:nvCxnSpPr>
        <xdr:cNvPr id="5" name="Straight Connector 4">
          <a:extLst>
            <a:ext uri="{FF2B5EF4-FFF2-40B4-BE49-F238E27FC236}">
              <a16:creationId xmlns:a16="http://schemas.microsoft.com/office/drawing/2014/main" id="{8563B3F7-088A-4A53-9FAB-ED2E2CC725C3}"/>
            </a:ext>
          </a:extLst>
        </xdr:cNvPr>
        <xdr:cNvCxnSpPr/>
      </xdr:nvCxnSpPr>
      <xdr:spPr>
        <a:xfrm>
          <a:off x="2089885" y="205531"/>
          <a:ext cx="0" cy="378933"/>
        </a:xfrm>
        <a:prstGeom prst="line">
          <a:avLst/>
        </a:prstGeom>
        <a:ln w="12700">
          <a:solidFill>
            <a:schemeClr val="bg2">
              <a:lumMod val="25000"/>
            </a:schemeClr>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108085</xdr:colOff>
      <xdr:row>32</xdr:row>
      <xdr:rowOff>256</xdr:rowOff>
    </xdr:from>
    <xdr:ext cx="1413521" cy="457200"/>
    <xdr:pic>
      <xdr:nvPicPr>
        <xdr:cNvPr id="11" name="Picture 10">
          <a:extLst>
            <a:ext uri="{FF2B5EF4-FFF2-40B4-BE49-F238E27FC236}">
              <a16:creationId xmlns:a16="http://schemas.microsoft.com/office/drawing/2014/main" id="{79964F07-F011-4D67-A012-F4CFB0AC6E97}"/>
            </a:ext>
          </a:extLst>
        </xdr:cNvPr>
        <xdr:cNvPicPr>
          <a:picLocks noChangeAspect="1"/>
        </xdr:cNvPicPr>
      </xdr:nvPicPr>
      <xdr:blipFill>
        <a:blip xmlns:r="http://schemas.openxmlformats.org/officeDocument/2006/relationships" r:embed="rId4"/>
        <a:stretch>
          <a:fillRect/>
        </a:stretch>
      </xdr:blipFill>
      <xdr:spPr>
        <a:xfrm>
          <a:off x="360284" y="6827632"/>
          <a:ext cx="1413521" cy="457200"/>
        </a:xfrm>
        <a:prstGeom prst="rect">
          <a:avLst/>
        </a:prstGeom>
      </xdr:spPr>
    </xdr:pic>
    <xdr:clientData/>
  </xdr:oneCellAnchor>
  <xdr:twoCellAnchor>
    <xdr:from>
      <xdr:col>4</xdr:col>
      <xdr:colOff>385196</xdr:colOff>
      <xdr:row>32</xdr:row>
      <xdr:rowOff>72905</xdr:rowOff>
    </xdr:from>
    <xdr:to>
      <xdr:col>4</xdr:col>
      <xdr:colOff>385196</xdr:colOff>
      <xdr:row>34</xdr:row>
      <xdr:rowOff>73540</xdr:rowOff>
    </xdr:to>
    <xdr:cxnSp macro="">
      <xdr:nvCxnSpPr>
        <xdr:cNvPr id="13" name="Straight Connector 12">
          <a:extLst>
            <a:ext uri="{FF2B5EF4-FFF2-40B4-BE49-F238E27FC236}">
              <a16:creationId xmlns:a16="http://schemas.microsoft.com/office/drawing/2014/main" id="{E18B2DF7-4D74-455E-95F6-AB3CAC84D5E2}"/>
            </a:ext>
          </a:extLst>
        </xdr:cNvPr>
        <xdr:cNvCxnSpPr/>
      </xdr:nvCxnSpPr>
      <xdr:spPr>
        <a:xfrm>
          <a:off x="2006473" y="6900281"/>
          <a:ext cx="0" cy="378933"/>
        </a:xfrm>
        <a:prstGeom prst="line">
          <a:avLst/>
        </a:prstGeom>
        <a:ln w="12700">
          <a:solidFill>
            <a:schemeClr val="bg2">
              <a:lumMod val="2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47626</xdr:colOff>
      <xdr:row>8</xdr:row>
      <xdr:rowOff>118418</xdr:rowOff>
    </xdr:from>
    <xdr:to>
      <xdr:col>15</xdr:col>
      <xdr:colOff>32704</xdr:colOff>
      <xdr:row>11</xdr:row>
      <xdr:rowOff>63810</xdr:rowOff>
    </xdr:to>
    <xdr:pic>
      <xdr:nvPicPr>
        <xdr:cNvPr id="2" name="Graphic 1" descr="Arrow Right">
          <a:extLst>
            <a:ext uri="{FF2B5EF4-FFF2-40B4-BE49-F238E27FC236}">
              <a16:creationId xmlns:a16="http://schemas.microsoft.com/office/drawing/2014/main" id="{E7F89CD4-E951-46EB-9FAC-CDAFD6647F84}"/>
            </a:ext>
          </a:extLst>
        </xdr:cNvPr>
        <xdr:cNvPicPr>
          <a:picLocks noChangeAspect="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243167" y="1663013"/>
          <a:ext cx="611496" cy="554648"/>
        </a:xfrm>
        <a:prstGeom prst="rect">
          <a:avLst/>
        </a:prstGeom>
      </xdr:spPr>
    </xdr:pic>
    <xdr:clientData/>
  </xdr:twoCellAnchor>
  <xdr:twoCellAnchor editAs="oneCell">
    <xdr:from>
      <xdr:col>14</xdr:col>
      <xdr:colOff>47626</xdr:colOff>
      <xdr:row>12</xdr:row>
      <xdr:rowOff>100587</xdr:rowOff>
    </xdr:from>
    <xdr:to>
      <xdr:col>15</xdr:col>
      <xdr:colOff>32704</xdr:colOff>
      <xdr:row>15</xdr:row>
      <xdr:rowOff>125352</xdr:rowOff>
    </xdr:to>
    <xdr:pic>
      <xdr:nvPicPr>
        <xdr:cNvPr id="3" name="Graphic 2" descr="Arrow Right">
          <a:extLst>
            <a:ext uri="{FF2B5EF4-FFF2-40B4-BE49-F238E27FC236}">
              <a16:creationId xmlns:a16="http://schemas.microsoft.com/office/drawing/2014/main" id="{72665E43-A402-4479-BBD3-FD297C68509D}"/>
            </a:ext>
          </a:extLst>
        </xdr:cNvPr>
        <xdr:cNvPicPr>
          <a:picLocks noChangeAspect="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243167" y="2434641"/>
          <a:ext cx="611496" cy="565373"/>
        </a:xfrm>
        <a:prstGeom prst="rect">
          <a:avLst/>
        </a:prstGeom>
      </xdr:spPr>
    </xdr:pic>
    <xdr:clientData/>
  </xdr:twoCellAnchor>
  <xdr:twoCellAnchor editAs="oneCell">
    <xdr:from>
      <xdr:col>14</xdr:col>
      <xdr:colOff>47626</xdr:colOff>
      <xdr:row>16</xdr:row>
      <xdr:rowOff>152042</xdr:rowOff>
    </xdr:from>
    <xdr:to>
      <xdr:col>15</xdr:col>
      <xdr:colOff>32704</xdr:colOff>
      <xdr:row>18</xdr:row>
      <xdr:rowOff>324216</xdr:rowOff>
    </xdr:to>
    <xdr:pic>
      <xdr:nvPicPr>
        <xdr:cNvPr id="4" name="Graphic 3" descr="Arrow Right">
          <a:extLst>
            <a:ext uri="{FF2B5EF4-FFF2-40B4-BE49-F238E27FC236}">
              <a16:creationId xmlns:a16="http://schemas.microsoft.com/office/drawing/2014/main" id="{6B021D51-904B-4F95-8B88-07DB55D70D46}"/>
            </a:ext>
          </a:extLst>
        </xdr:cNvPr>
        <xdr:cNvPicPr>
          <a:picLocks noChangeAspect="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243167" y="3206907"/>
          <a:ext cx="611496" cy="532579"/>
        </a:xfrm>
        <a:prstGeom prst="rect">
          <a:avLst/>
        </a:prstGeom>
      </xdr:spPr>
    </xdr:pic>
    <xdr:clientData/>
  </xdr:twoCellAnchor>
  <xdr:twoCellAnchor>
    <xdr:from>
      <xdr:col>11</xdr:col>
      <xdr:colOff>0</xdr:colOff>
      <xdr:row>34</xdr:row>
      <xdr:rowOff>0</xdr:rowOff>
    </xdr:from>
    <xdr:to>
      <xdr:col>17</xdr:col>
      <xdr:colOff>500062</xdr:colOff>
      <xdr:row>42</xdr:row>
      <xdr:rowOff>42636</xdr:rowOff>
    </xdr:to>
    <xdr:graphicFrame macro="">
      <xdr:nvGraphicFramePr>
        <xdr:cNvPr id="6" name="Chart 5">
          <a:extLst>
            <a:ext uri="{FF2B5EF4-FFF2-40B4-BE49-F238E27FC236}">
              <a16:creationId xmlns:a16="http://schemas.microsoft.com/office/drawing/2014/main" id="{F23B2E22-3417-4287-9B76-288A36ABA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68649</xdr:colOff>
      <xdr:row>0</xdr:row>
      <xdr:rowOff>139746</xdr:rowOff>
    </xdr:from>
    <xdr:to>
      <xdr:col>4</xdr:col>
      <xdr:colOff>228045</xdr:colOff>
      <xdr:row>3</xdr:row>
      <xdr:rowOff>43038</xdr:rowOff>
    </xdr:to>
    <xdr:pic>
      <xdr:nvPicPr>
        <xdr:cNvPr id="11" name="Picture 10">
          <a:extLst>
            <a:ext uri="{FF2B5EF4-FFF2-40B4-BE49-F238E27FC236}">
              <a16:creationId xmlns:a16="http://schemas.microsoft.com/office/drawing/2014/main" id="{CFA7DAF1-6522-45C9-99F9-607D7D624539}"/>
            </a:ext>
          </a:extLst>
        </xdr:cNvPr>
        <xdr:cNvPicPr>
          <a:picLocks noChangeAspect="1"/>
        </xdr:cNvPicPr>
      </xdr:nvPicPr>
      <xdr:blipFill>
        <a:blip xmlns:r="http://schemas.openxmlformats.org/officeDocument/2006/relationships" r:embed="rId4"/>
        <a:stretch>
          <a:fillRect/>
        </a:stretch>
      </xdr:blipFill>
      <xdr:spPr>
        <a:xfrm>
          <a:off x="326081" y="139746"/>
          <a:ext cx="1532369" cy="469643"/>
        </a:xfrm>
        <a:prstGeom prst="rect">
          <a:avLst/>
        </a:prstGeom>
      </xdr:spPr>
    </xdr:pic>
    <xdr:clientData/>
  </xdr:twoCellAnchor>
  <xdr:twoCellAnchor>
    <xdr:from>
      <xdr:col>4</xdr:col>
      <xdr:colOff>452859</xdr:colOff>
      <xdr:row>1</xdr:row>
      <xdr:rowOff>25959</xdr:rowOff>
    </xdr:from>
    <xdr:to>
      <xdr:col>4</xdr:col>
      <xdr:colOff>452859</xdr:colOff>
      <xdr:row>3</xdr:row>
      <xdr:rowOff>26595</xdr:rowOff>
    </xdr:to>
    <xdr:cxnSp macro="">
      <xdr:nvCxnSpPr>
        <xdr:cNvPr id="12" name="Straight Connector 11">
          <a:extLst>
            <a:ext uri="{FF2B5EF4-FFF2-40B4-BE49-F238E27FC236}">
              <a16:creationId xmlns:a16="http://schemas.microsoft.com/office/drawing/2014/main" id="{D33E1C85-79B5-4FE6-93D6-B2A4D32F5499}"/>
            </a:ext>
          </a:extLst>
        </xdr:cNvPr>
        <xdr:cNvCxnSpPr/>
      </xdr:nvCxnSpPr>
      <xdr:spPr>
        <a:xfrm>
          <a:off x="2083264" y="214743"/>
          <a:ext cx="0" cy="378203"/>
        </a:xfrm>
        <a:prstGeom prst="line">
          <a:avLst/>
        </a:prstGeom>
        <a:ln w="12700">
          <a:solidFill>
            <a:schemeClr val="bg2">
              <a:lumMod val="25000"/>
            </a:schemeClr>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xdr:colOff>
      <xdr:row>31</xdr:row>
      <xdr:rowOff>54426</xdr:rowOff>
    </xdr:from>
    <xdr:ext cx="1411253" cy="454932"/>
    <xdr:pic>
      <xdr:nvPicPr>
        <xdr:cNvPr id="13" name="Picture 12">
          <a:extLst>
            <a:ext uri="{FF2B5EF4-FFF2-40B4-BE49-F238E27FC236}">
              <a16:creationId xmlns:a16="http://schemas.microsoft.com/office/drawing/2014/main" id="{EB6A1304-A766-455C-A6B4-C9ADE1876515}"/>
            </a:ext>
          </a:extLst>
        </xdr:cNvPr>
        <xdr:cNvPicPr>
          <a:picLocks noChangeAspect="1"/>
        </xdr:cNvPicPr>
      </xdr:nvPicPr>
      <xdr:blipFill>
        <a:blip xmlns:r="http://schemas.openxmlformats.org/officeDocument/2006/relationships" r:embed="rId4"/>
        <a:stretch>
          <a:fillRect/>
        </a:stretch>
      </xdr:blipFill>
      <xdr:spPr>
        <a:xfrm>
          <a:off x="235858" y="6513283"/>
          <a:ext cx="1411253" cy="454932"/>
        </a:xfrm>
        <a:prstGeom prst="rect">
          <a:avLst/>
        </a:prstGeom>
      </xdr:spPr>
    </xdr:pic>
    <xdr:clientData/>
  </xdr:oneCellAnchor>
  <xdr:twoCellAnchor>
    <xdr:from>
      <xdr:col>4</xdr:col>
      <xdr:colOff>607785</xdr:colOff>
      <xdr:row>31</xdr:row>
      <xdr:rowOff>99781</xdr:rowOff>
    </xdr:from>
    <xdr:to>
      <xdr:col>4</xdr:col>
      <xdr:colOff>607785</xdr:colOff>
      <xdr:row>33</xdr:row>
      <xdr:rowOff>100416</xdr:rowOff>
    </xdr:to>
    <xdr:cxnSp macro="">
      <xdr:nvCxnSpPr>
        <xdr:cNvPr id="15" name="Straight Connector 14">
          <a:extLst>
            <a:ext uri="{FF2B5EF4-FFF2-40B4-BE49-F238E27FC236}">
              <a16:creationId xmlns:a16="http://schemas.microsoft.com/office/drawing/2014/main" id="{2D10D160-3A5F-4896-A759-48786DFB4CF2}"/>
            </a:ext>
          </a:extLst>
        </xdr:cNvPr>
        <xdr:cNvCxnSpPr/>
      </xdr:nvCxnSpPr>
      <xdr:spPr>
        <a:xfrm>
          <a:off x="2095499" y="6558638"/>
          <a:ext cx="0" cy="363492"/>
        </a:xfrm>
        <a:prstGeom prst="line">
          <a:avLst/>
        </a:prstGeom>
        <a:ln w="12700">
          <a:solidFill>
            <a:schemeClr val="bg2">
              <a:lumMod val="2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D96B2-1D3C-4F52-B60F-FD6C7B525C1E}">
  <dimension ref="L4:N31"/>
  <sheetViews>
    <sheetView showGridLines="0" showRowColHeaders="0" topLeftCell="A13" zoomScale="90" zoomScaleNormal="90" workbookViewId="0">
      <selection activeCell="P26" sqref="P26"/>
    </sheetView>
  </sheetViews>
  <sheetFormatPr defaultColWidth="8.6328125" defaultRowHeight="14.5"/>
  <cols>
    <col min="1" max="16384" width="8.6328125" style="66"/>
  </cols>
  <sheetData>
    <row r="4" spans="12:14" ht="14.5" customHeight="1">
      <c r="L4" s="78" t="s">
        <v>51</v>
      </c>
      <c r="M4" s="78"/>
      <c r="N4" s="78"/>
    </row>
    <row r="5" spans="12:14">
      <c r="L5" s="78"/>
      <c r="M5" s="78"/>
      <c r="N5" s="78"/>
    </row>
    <row r="6" spans="12:14">
      <c r="L6" s="78"/>
      <c r="M6" s="78"/>
      <c r="N6" s="78"/>
    </row>
    <row r="7" spans="12:14">
      <c r="L7" s="78"/>
      <c r="M7" s="78"/>
      <c r="N7" s="78"/>
    </row>
    <row r="8" spans="12:14">
      <c r="L8" s="78"/>
      <c r="M8" s="78"/>
      <c r="N8" s="78"/>
    </row>
    <row r="9" spans="12:14">
      <c r="L9" s="78"/>
      <c r="M9" s="78"/>
      <c r="N9" s="78"/>
    </row>
    <row r="10" spans="12:14">
      <c r="L10" s="78"/>
      <c r="M10" s="78"/>
      <c r="N10" s="78"/>
    </row>
    <row r="11" spans="12:14">
      <c r="L11" s="78"/>
      <c r="M11" s="78"/>
      <c r="N11" s="78"/>
    </row>
    <row r="12" spans="12:14">
      <c r="L12" s="78"/>
      <c r="M12" s="78"/>
      <c r="N12" s="78"/>
    </row>
    <row r="13" spans="12:14">
      <c r="L13" s="70" t="s">
        <v>42</v>
      </c>
      <c r="M13" s="69"/>
      <c r="N13" s="69"/>
    </row>
    <row r="14" spans="12:14" ht="16.5" customHeight="1">
      <c r="L14" s="77" t="s">
        <v>52</v>
      </c>
      <c r="M14" s="77"/>
      <c r="N14" s="77"/>
    </row>
    <row r="15" spans="12:14">
      <c r="L15" s="77"/>
      <c r="M15" s="77"/>
      <c r="N15" s="77"/>
    </row>
    <row r="16" spans="12:14">
      <c r="L16" s="77"/>
      <c r="M16" s="77"/>
      <c r="N16" s="77"/>
    </row>
    <row r="17" spans="12:14">
      <c r="L17" s="77"/>
      <c r="M17" s="77"/>
      <c r="N17" s="77"/>
    </row>
    <row r="18" spans="12:14">
      <c r="L18" s="77"/>
      <c r="M18" s="77"/>
      <c r="N18" s="77"/>
    </row>
    <row r="19" spans="12:14">
      <c r="L19" s="77" t="s">
        <v>53</v>
      </c>
      <c r="M19" s="77"/>
      <c r="N19" s="77"/>
    </row>
    <row r="20" spans="12:14">
      <c r="L20" s="77"/>
      <c r="M20" s="77"/>
      <c r="N20" s="77"/>
    </row>
    <row r="21" spans="12:14">
      <c r="L21" s="77"/>
      <c r="M21" s="77"/>
      <c r="N21" s="77"/>
    </row>
    <row r="22" spans="12:14">
      <c r="L22" s="77"/>
      <c r="M22" s="77"/>
      <c r="N22" s="77"/>
    </row>
    <row r="23" spans="12:14">
      <c r="L23" s="70" t="s">
        <v>43</v>
      </c>
      <c r="M23" s="69"/>
      <c r="N23" s="69"/>
    </row>
    <row r="24" spans="12:14" ht="18" customHeight="1">
      <c r="L24" s="77" t="s">
        <v>57</v>
      </c>
      <c r="M24" s="77"/>
      <c r="N24" s="77"/>
    </row>
    <row r="25" spans="12:14" ht="18" customHeight="1">
      <c r="L25" s="77"/>
      <c r="M25" s="77"/>
      <c r="N25" s="77"/>
    </row>
    <row r="26" spans="12:14" ht="18" customHeight="1">
      <c r="L26" s="77"/>
      <c r="M26" s="77"/>
      <c r="N26" s="77"/>
    </row>
    <row r="27" spans="12:14" ht="14.5" customHeight="1">
      <c r="L27" s="77" t="s">
        <v>61</v>
      </c>
      <c r="M27" s="77"/>
      <c r="N27" s="77"/>
    </row>
    <row r="28" spans="12:14">
      <c r="L28" s="77"/>
      <c r="M28" s="77"/>
      <c r="N28" s="77"/>
    </row>
    <row r="29" spans="12:14">
      <c r="L29" s="77"/>
      <c r="M29" s="77"/>
      <c r="N29" s="77"/>
    </row>
    <row r="30" spans="12:14">
      <c r="L30" s="77"/>
      <c r="M30" s="77"/>
      <c r="N30" s="77"/>
    </row>
    <row r="31" spans="12:14">
      <c r="L31" s="77"/>
      <c r="M31" s="77"/>
      <c r="N31" s="77"/>
    </row>
  </sheetData>
  <sheetProtection algorithmName="SHA-512" hashValue="TGfZiqjI4llfY4N2GLH3zDlzZNV3JOHGtdL2y2fLm9bnIaj5ehYcXFUWlmqK6Op/TjB8BsTKCyXRHFJtGGwUSQ==" saltValue="xysfxbJ2SmgQICkafg0ZXQ==" spinCount="100000" sheet="1" objects="1" scenarios="1"/>
  <mergeCells count="5">
    <mergeCell ref="L19:N22"/>
    <mergeCell ref="L24:N26"/>
    <mergeCell ref="L27:N31"/>
    <mergeCell ref="L4:N12"/>
    <mergeCell ref="L14:N18"/>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5FC6A-7FA0-4434-8E25-33003B1D8A9C}">
  <dimension ref="A1:DF49"/>
  <sheetViews>
    <sheetView showGridLines="0" showRowColHeaders="0" tabSelected="1" topLeftCell="A34" zoomScale="80" zoomScaleNormal="80" workbookViewId="0">
      <selection activeCell="F19" sqref="F19"/>
    </sheetView>
  </sheetViews>
  <sheetFormatPr defaultColWidth="8.6328125" defaultRowHeight="14.5"/>
  <cols>
    <col min="1" max="2" width="1.6328125" style="3" customWidth="1"/>
    <col min="3" max="4" width="9" style="3" customWidth="1"/>
    <col min="5" max="5" width="9.6328125" style="3" customWidth="1"/>
    <col min="6" max="6" width="5.1796875" style="3" customWidth="1"/>
    <col min="7" max="7" width="8.6328125" style="4" customWidth="1"/>
    <col min="8" max="9" width="4.1796875" style="4" customWidth="1"/>
    <col min="10" max="11" width="1.6328125" style="3" customWidth="1"/>
    <col min="12" max="13" width="8.6328125" style="3" customWidth="1"/>
    <col min="14" max="14" width="10.1796875" style="1" customWidth="1"/>
    <col min="15" max="17" width="8.6328125" style="3" customWidth="1"/>
    <col min="18" max="18" width="11.36328125" style="3" customWidth="1"/>
    <col min="19" max="19" width="1.6328125" style="3" customWidth="1"/>
    <col min="20" max="20" width="8.6328125" style="2" customWidth="1"/>
    <col min="21" max="22" width="10.6328125" style="2" customWidth="1"/>
    <col min="23" max="24" width="1.6328125" style="1" customWidth="1"/>
    <col min="25" max="25" width="17.453125" style="1" customWidth="1"/>
    <col min="26" max="26" width="1.6328125" style="1" customWidth="1"/>
    <col min="27" max="33" width="1.6328125" style="16" customWidth="1"/>
    <col min="34" max="34" width="1.6328125" style="13" customWidth="1"/>
    <col min="35" max="36" width="1.6328125" style="1" customWidth="1"/>
    <col min="37" max="40" width="8.6328125" style="1"/>
    <col min="41" max="44" width="1.6328125" style="1" customWidth="1"/>
    <col min="45" max="48" width="8.6328125" style="1"/>
    <col min="49" max="52" width="1.6328125" style="1" customWidth="1"/>
    <col min="53" max="56" width="8.6328125" style="1"/>
    <col min="57" max="59" width="1.6328125" style="1" customWidth="1"/>
    <col min="60" max="60" width="19.1796875" style="1" customWidth="1"/>
    <col min="61" max="65" width="8.6328125" style="1"/>
    <col min="66" max="67" width="9.1796875" style="1" customWidth="1"/>
    <col min="68" max="71" width="8.6328125" style="1"/>
    <col min="72" max="72" width="10.81640625" style="1" bestFit="1" customWidth="1"/>
    <col min="73" max="96" width="8.6328125" style="1"/>
    <col min="97" max="16384" width="8.6328125" style="3"/>
  </cols>
  <sheetData>
    <row r="1" spans="2:34" ht="15" customHeight="1">
      <c r="F1" s="79" t="s">
        <v>60</v>
      </c>
      <c r="G1" s="79"/>
      <c r="H1" s="79"/>
      <c r="I1" s="79"/>
      <c r="J1" s="79"/>
      <c r="K1" s="79"/>
      <c r="L1" s="79"/>
      <c r="M1" s="79"/>
      <c r="N1" s="79"/>
      <c r="O1" s="79"/>
      <c r="P1" s="79"/>
      <c r="Q1" s="79"/>
      <c r="R1" s="79"/>
    </row>
    <row r="2" spans="2:34" ht="15" customHeight="1">
      <c r="F2" s="79"/>
      <c r="G2" s="79"/>
      <c r="H2" s="79"/>
      <c r="I2" s="79"/>
      <c r="J2" s="79"/>
      <c r="K2" s="79"/>
      <c r="L2" s="79"/>
      <c r="M2" s="79"/>
      <c r="N2" s="79"/>
      <c r="O2" s="79"/>
      <c r="P2" s="79"/>
      <c r="Q2" s="79"/>
      <c r="R2" s="79"/>
    </row>
    <row r="3" spans="2:34" ht="15" customHeight="1">
      <c r="F3" s="79"/>
      <c r="G3" s="79"/>
      <c r="H3" s="79"/>
      <c r="I3" s="79"/>
      <c r="J3" s="79"/>
      <c r="K3" s="79"/>
      <c r="L3" s="79"/>
      <c r="M3" s="79"/>
      <c r="N3" s="79"/>
      <c r="O3" s="79"/>
      <c r="P3" s="79"/>
      <c r="Q3" s="79"/>
      <c r="R3" s="79"/>
    </row>
    <row r="4" spans="2:34" ht="15" customHeight="1">
      <c r="F4" s="79"/>
      <c r="G4" s="79"/>
      <c r="H4" s="79"/>
      <c r="I4" s="79"/>
      <c r="J4" s="79"/>
      <c r="K4" s="79"/>
      <c r="L4" s="79"/>
      <c r="M4" s="79"/>
      <c r="N4" s="79"/>
      <c r="O4" s="79"/>
      <c r="P4" s="79"/>
      <c r="Q4" s="79"/>
      <c r="R4" s="79"/>
    </row>
    <row r="5" spans="2:34" ht="8" customHeight="1">
      <c r="B5" s="8"/>
      <c r="C5" s="9"/>
      <c r="D5" s="9"/>
      <c r="E5" s="9"/>
      <c r="F5" s="9"/>
      <c r="G5" s="10"/>
      <c r="H5" s="10"/>
      <c r="I5" s="10"/>
      <c r="J5" s="11"/>
      <c r="K5" s="1"/>
      <c r="L5" s="124" t="s">
        <v>8</v>
      </c>
      <c r="M5" s="125"/>
      <c r="N5" s="125"/>
      <c r="O5" s="34"/>
      <c r="P5" s="113" t="str">
        <f>_xlfn.CONCAT(F46,F19,"% ",F47)</f>
        <v>Potential Increase if 20% of your Pre-diabetic Population Develops Diabetes Due To Increased Stress &amp; Anxiety Caused by the COVID 19 Pandemic</v>
      </c>
      <c r="Q5" s="113"/>
      <c r="R5" s="114"/>
      <c r="S5" s="14"/>
      <c r="T5" s="1"/>
      <c r="U5" s="1"/>
      <c r="V5" s="1"/>
      <c r="AA5" s="1"/>
      <c r="AB5" s="1"/>
      <c r="AC5" s="1"/>
      <c r="AD5" s="1"/>
      <c r="AE5" s="1"/>
      <c r="AF5" s="1"/>
      <c r="AG5" s="1"/>
      <c r="AH5" s="1"/>
    </row>
    <row r="6" spans="2:34" ht="14" customHeight="1">
      <c r="B6" s="12"/>
      <c r="C6" s="134" t="s">
        <v>44</v>
      </c>
      <c r="D6" s="134"/>
      <c r="E6" s="134"/>
      <c r="F6" s="134"/>
      <c r="G6" s="134"/>
      <c r="H6" s="134"/>
      <c r="I6" s="134"/>
      <c r="J6" s="6"/>
      <c r="K6" s="1"/>
      <c r="L6" s="126"/>
      <c r="M6" s="127"/>
      <c r="N6" s="127"/>
      <c r="O6" s="35"/>
      <c r="P6" s="115"/>
      <c r="Q6" s="115"/>
      <c r="R6" s="116"/>
      <c r="S6" s="31"/>
      <c r="T6" s="28"/>
      <c r="U6" s="28"/>
      <c r="V6" s="1"/>
      <c r="AA6" s="1"/>
      <c r="AB6" s="1"/>
      <c r="AC6" s="1"/>
      <c r="AD6" s="1"/>
      <c r="AE6" s="1"/>
      <c r="AF6" s="1"/>
      <c r="AG6" s="1"/>
      <c r="AH6" s="1"/>
    </row>
    <row r="7" spans="2:34" ht="26.5" customHeight="1">
      <c r="B7" s="12"/>
      <c r="C7" s="134"/>
      <c r="D7" s="134"/>
      <c r="E7" s="134"/>
      <c r="F7" s="134"/>
      <c r="G7" s="134"/>
      <c r="H7" s="134"/>
      <c r="I7" s="134"/>
      <c r="J7" s="6"/>
      <c r="K7" s="1"/>
      <c r="L7" s="126"/>
      <c r="M7" s="127"/>
      <c r="N7" s="127"/>
      <c r="O7" s="35"/>
      <c r="P7" s="115"/>
      <c r="Q7" s="115"/>
      <c r="R7" s="116"/>
      <c r="S7" s="31"/>
      <c r="T7" s="28"/>
      <c r="U7" s="28"/>
      <c r="V7" s="1"/>
      <c r="AA7" s="1"/>
      <c r="AB7" s="1"/>
      <c r="AC7" s="1"/>
      <c r="AD7" s="1"/>
      <c r="AE7" s="1"/>
      <c r="AF7" s="1"/>
      <c r="AG7" s="1"/>
      <c r="AH7" s="1"/>
    </row>
    <row r="8" spans="2:34" ht="14" customHeight="1" thickBot="1">
      <c r="B8" s="12"/>
      <c r="C8" s="140" t="s">
        <v>45</v>
      </c>
      <c r="D8" s="141"/>
      <c r="E8" s="141"/>
      <c r="F8" s="142"/>
      <c r="G8" s="146">
        <v>1373462</v>
      </c>
      <c r="H8" s="147"/>
      <c r="I8" s="147"/>
      <c r="J8" s="6"/>
      <c r="K8" s="1"/>
      <c r="L8" s="104" t="s">
        <v>5</v>
      </c>
      <c r="M8" s="90"/>
      <c r="N8" s="90"/>
      <c r="O8" s="35"/>
      <c r="P8" s="90" t="s">
        <v>5</v>
      </c>
      <c r="Q8" s="90"/>
      <c r="R8" s="91"/>
      <c r="S8" s="31"/>
      <c r="T8" s="28"/>
      <c r="U8" s="28"/>
      <c r="V8" s="1"/>
      <c r="AA8" s="1"/>
      <c r="AB8" s="1"/>
      <c r="AC8" s="1"/>
      <c r="AD8" s="1"/>
      <c r="AE8" s="1"/>
      <c r="AF8" s="1"/>
      <c r="AG8" s="1"/>
      <c r="AH8" s="1"/>
    </row>
    <row r="9" spans="2:34" ht="14" customHeight="1" thickTop="1" thickBot="1">
      <c r="B9" s="12"/>
      <c r="C9" s="143"/>
      <c r="D9" s="144"/>
      <c r="E9" s="144"/>
      <c r="F9" s="145"/>
      <c r="G9" s="148"/>
      <c r="H9" s="149"/>
      <c r="I9" s="149"/>
      <c r="J9" s="6"/>
      <c r="K9" s="1"/>
      <c r="L9" s="104"/>
      <c r="M9" s="90"/>
      <c r="N9" s="90"/>
      <c r="O9" s="35"/>
      <c r="P9" s="90"/>
      <c r="Q9" s="90"/>
      <c r="R9" s="91"/>
      <c r="S9" s="31"/>
      <c r="T9" s="28"/>
      <c r="U9" s="28"/>
      <c r="V9" s="1"/>
      <c r="AA9" s="1"/>
      <c r="AB9" s="1"/>
      <c r="AC9" s="1"/>
      <c r="AD9" s="1"/>
      <c r="AE9" s="1"/>
      <c r="AF9" s="1"/>
      <c r="AG9" s="1"/>
      <c r="AH9" s="1"/>
    </row>
    <row r="10" spans="2:34" ht="14" customHeight="1" thickTop="1" thickBot="1">
      <c r="B10" s="12"/>
      <c r="C10" s="153" t="s">
        <v>46</v>
      </c>
      <c r="D10" s="153"/>
      <c r="E10" s="153"/>
      <c r="F10" s="154"/>
      <c r="G10" s="107">
        <v>165487</v>
      </c>
      <c r="H10" s="108"/>
      <c r="I10" s="109"/>
      <c r="J10" s="6"/>
      <c r="K10" s="1"/>
      <c r="L10" s="81">
        <f>SUM((E47*(G17*0.01)*G24))</f>
        <v>10414490.171940541</v>
      </c>
      <c r="M10" s="82"/>
      <c r="N10" s="82"/>
      <c r="O10" s="36"/>
      <c r="P10" s="83">
        <f xml:space="preserve"> SUM((((N46*P46) + E47)*(G17*0.01)) * G24)</f>
        <v>15857574.967762636</v>
      </c>
      <c r="Q10" s="83"/>
      <c r="R10" s="84"/>
      <c r="S10" s="19"/>
      <c r="T10" s="20"/>
      <c r="U10" s="1"/>
      <c r="V10" s="1"/>
      <c r="AA10" s="1"/>
      <c r="AB10" s="1"/>
      <c r="AC10" s="1"/>
      <c r="AD10" s="1"/>
      <c r="AE10" s="1"/>
      <c r="AF10" s="1"/>
      <c r="AG10" s="1"/>
      <c r="AH10" s="1"/>
    </row>
    <row r="11" spans="2:34" ht="14" customHeight="1" thickTop="1" thickBot="1">
      <c r="B11" s="12"/>
      <c r="C11" s="155"/>
      <c r="D11" s="155"/>
      <c r="E11" s="155"/>
      <c r="F11" s="156"/>
      <c r="G11" s="110"/>
      <c r="H11" s="111"/>
      <c r="I11" s="112"/>
      <c r="J11" s="6"/>
      <c r="K11" s="1"/>
      <c r="L11" s="81"/>
      <c r="M11" s="82"/>
      <c r="N11" s="82"/>
      <c r="O11" s="36"/>
      <c r="P11" s="83"/>
      <c r="Q11" s="83"/>
      <c r="R11" s="84"/>
      <c r="S11" s="19"/>
      <c r="T11" s="20"/>
      <c r="U11" s="1"/>
      <c r="V11" s="1"/>
      <c r="AA11" s="1"/>
      <c r="AB11" s="1"/>
      <c r="AC11" s="1"/>
      <c r="AD11" s="1"/>
      <c r="AE11" s="1"/>
      <c r="AF11" s="1"/>
      <c r="AG11" s="1"/>
      <c r="AH11" s="1"/>
    </row>
    <row r="12" spans="2:34" ht="14" customHeight="1" thickTop="1">
      <c r="B12" s="12"/>
      <c r="C12" s="85" t="s">
        <v>47</v>
      </c>
      <c r="D12" s="85"/>
      <c r="E12" s="85"/>
      <c r="F12" s="85"/>
      <c r="G12" s="150">
        <f xml:space="preserve"> SUM((G8 - G10) * 0.358)</f>
        <v>432455.05</v>
      </c>
      <c r="H12" s="150"/>
      <c r="I12" s="150"/>
      <c r="J12" s="6"/>
      <c r="K12" s="1"/>
      <c r="L12" s="104" t="s">
        <v>6</v>
      </c>
      <c r="M12" s="90"/>
      <c r="N12" s="90"/>
      <c r="O12" s="35"/>
      <c r="P12" s="90" t="s">
        <v>6</v>
      </c>
      <c r="Q12" s="90"/>
      <c r="R12" s="91"/>
      <c r="S12" s="31"/>
      <c r="T12" s="28"/>
      <c r="U12" s="28"/>
      <c r="V12" s="1"/>
      <c r="AA12" s="1"/>
      <c r="AB12" s="1"/>
      <c r="AC12" s="1"/>
      <c r="AD12" s="1"/>
      <c r="AE12" s="1"/>
      <c r="AF12" s="1"/>
      <c r="AG12" s="1"/>
      <c r="AH12" s="1"/>
    </row>
    <row r="13" spans="2:34" ht="14" customHeight="1" thickBot="1">
      <c r="B13" s="12"/>
      <c r="C13" s="86"/>
      <c r="D13" s="86"/>
      <c r="E13" s="86"/>
      <c r="F13" s="86"/>
      <c r="G13" s="151"/>
      <c r="H13" s="151"/>
      <c r="I13" s="151"/>
      <c r="J13" s="6"/>
      <c r="K13" s="1"/>
      <c r="L13" s="104"/>
      <c r="M13" s="90"/>
      <c r="N13" s="90"/>
      <c r="O13" s="35"/>
      <c r="P13" s="90"/>
      <c r="Q13" s="90"/>
      <c r="R13" s="91"/>
      <c r="S13" s="31"/>
      <c r="T13" s="28"/>
      <c r="U13" s="28"/>
      <c r="V13" s="1"/>
      <c r="AA13" s="1"/>
      <c r="AB13" s="1"/>
      <c r="AC13" s="1"/>
      <c r="AD13" s="1"/>
      <c r="AE13" s="1"/>
      <c r="AF13" s="1"/>
      <c r="AG13" s="1"/>
      <c r="AH13" s="1"/>
    </row>
    <row r="14" spans="2:34" ht="14" customHeight="1" thickTop="1" thickBot="1">
      <c r="B14" s="12"/>
      <c r="C14" s="143" t="s">
        <v>2</v>
      </c>
      <c r="D14" s="144"/>
      <c r="E14" s="144"/>
      <c r="F14" s="145"/>
      <c r="G14" s="152">
        <v>673256</v>
      </c>
      <c r="H14" s="152"/>
      <c r="I14" s="152"/>
      <c r="J14" s="6"/>
      <c r="K14" s="1"/>
      <c r="L14" s="81">
        <f xml:space="preserve"> SUM(E47*(G17*0.01)*(G27*0.01)*G30)</f>
        <v>4106497.3349710233</v>
      </c>
      <c r="M14" s="82"/>
      <c r="N14" s="82"/>
      <c r="O14" s="35"/>
      <c r="P14" s="83">
        <f xml:space="preserve"> SUM(((N46*P46)+G10)*(G17*0.01)*(G27*0.01)*G30)</f>
        <v>6252739.0461867219</v>
      </c>
      <c r="Q14" s="83"/>
      <c r="R14" s="84"/>
      <c r="S14" s="31"/>
      <c r="T14" s="28"/>
      <c r="U14" s="28"/>
      <c r="V14" s="1"/>
      <c r="AA14" s="1"/>
      <c r="AB14" s="1"/>
      <c r="AC14" s="1"/>
      <c r="AD14" s="1"/>
      <c r="AE14" s="1"/>
      <c r="AF14" s="1"/>
      <c r="AG14" s="1"/>
      <c r="AH14" s="1"/>
    </row>
    <row r="15" spans="2:34" ht="14" customHeight="1" thickTop="1" thickBot="1">
      <c r="B15" s="12"/>
      <c r="C15" s="143"/>
      <c r="D15" s="144"/>
      <c r="E15" s="144"/>
      <c r="F15" s="145"/>
      <c r="G15" s="149"/>
      <c r="H15" s="149"/>
      <c r="I15" s="149"/>
      <c r="J15" s="6"/>
      <c r="K15" s="1"/>
      <c r="L15" s="81"/>
      <c r="M15" s="82"/>
      <c r="N15" s="82"/>
      <c r="O15" s="35"/>
      <c r="P15" s="83"/>
      <c r="Q15" s="83"/>
      <c r="R15" s="84"/>
      <c r="S15" s="31"/>
      <c r="T15" s="28"/>
      <c r="U15" s="28"/>
      <c r="V15" s="1"/>
      <c r="AA15" s="1"/>
      <c r="AB15" s="1"/>
      <c r="AC15" s="1"/>
      <c r="AD15" s="1"/>
      <c r="AE15" s="1"/>
      <c r="AF15" s="1"/>
      <c r="AG15" s="1"/>
      <c r="AH15" s="1"/>
    </row>
    <row r="16" spans="2:34" ht="14" customHeight="1" thickTop="1" thickBot="1">
      <c r="B16" s="12"/>
      <c r="C16" s="137" t="s">
        <v>3</v>
      </c>
      <c r="D16" s="138"/>
      <c r="E16" s="138"/>
      <c r="F16" s="139"/>
      <c r="G16" s="87" t="s">
        <v>0</v>
      </c>
      <c r="H16" s="88"/>
      <c r="I16" s="89"/>
      <c r="J16" s="6"/>
      <c r="K16" s="1"/>
      <c r="L16" s="104" t="s">
        <v>7</v>
      </c>
      <c r="M16" s="90"/>
      <c r="N16" s="90"/>
      <c r="O16" s="117"/>
      <c r="P16" s="90" t="s">
        <v>7</v>
      </c>
      <c r="Q16" s="90"/>
      <c r="R16" s="91"/>
      <c r="S16" s="21"/>
      <c r="T16" s="22"/>
      <c r="U16" s="1"/>
      <c r="V16" s="1"/>
      <c r="AA16" s="1"/>
      <c r="AB16" s="1"/>
      <c r="AC16" s="1"/>
      <c r="AD16" s="1"/>
      <c r="AE16" s="1"/>
      <c r="AF16" s="1"/>
      <c r="AG16" s="1"/>
      <c r="AH16" s="1"/>
    </row>
    <row r="17" spans="2:34" ht="14" customHeight="1" thickTop="1" thickBot="1">
      <c r="B17" s="12"/>
      <c r="C17" s="137"/>
      <c r="D17" s="138"/>
      <c r="E17" s="138"/>
      <c r="F17" s="139"/>
      <c r="G17" s="132">
        <f>IF(H17&gt;0,((H17/G14)*100))</f>
        <v>2.6221823496560002</v>
      </c>
      <c r="H17" s="128">
        <v>17654</v>
      </c>
      <c r="I17" s="129"/>
      <c r="J17" s="6"/>
      <c r="K17" s="1"/>
      <c r="L17" s="104"/>
      <c r="M17" s="90"/>
      <c r="N17" s="90"/>
      <c r="O17" s="117"/>
      <c r="P17" s="90"/>
      <c r="Q17" s="90"/>
      <c r="R17" s="91"/>
      <c r="S17" s="21"/>
      <c r="T17" s="22"/>
      <c r="U17" s="1"/>
      <c r="V17" s="1"/>
      <c r="AA17" s="1"/>
      <c r="AB17" s="1"/>
      <c r="AC17" s="1"/>
      <c r="AD17" s="1"/>
      <c r="AE17" s="1"/>
      <c r="AF17" s="1"/>
      <c r="AG17" s="1"/>
      <c r="AH17" s="1"/>
    </row>
    <row r="18" spans="2:34" ht="14" customHeight="1" thickTop="1" thickBot="1">
      <c r="B18" s="12"/>
      <c r="C18" s="137"/>
      <c r="D18" s="138"/>
      <c r="E18" s="138"/>
      <c r="F18" s="139"/>
      <c r="G18" s="163"/>
      <c r="H18" s="164"/>
      <c r="I18" s="165"/>
      <c r="J18" s="6"/>
      <c r="K18" s="1"/>
      <c r="L18" s="105">
        <f>SUM(L10,L14)</f>
        <v>14520987.506911565</v>
      </c>
      <c r="M18" s="106"/>
      <c r="N18" s="106"/>
      <c r="O18" s="17"/>
      <c r="P18" s="83">
        <f>SUM(P10,P14)</f>
        <v>22110314.013949357</v>
      </c>
      <c r="Q18" s="83"/>
      <c r="R18" s="84"/>
      <c r="S18" s="21"/>
      <c r="T18" s="22"/>
      <c r="U18" s="1"/>
      <c r="V18" s="1"/>
      <c r="AA18" s="1"/>
      <c r="AB18" s="1"/>
      <c r="AC18" s="1"/>
      <c r="AD18" s="1"/>
      <c r="AE18" s="1"/>
      <c r="AF18" s="1"/>
      <c r="AG18" s="1"/>
      <c r="AH18" s="1"/>
    </row>
    <row r="19" spans="2:34" ht="43" customHeight="1" thickTop="1" thickBot="1">
      <c r="B19" s="12"/>
      <c r="C19" s="136" t="str">
        <f>(P5)</f>
        <v>Potential Increase if 20% of your Pre-diabetic Population Develops Diabetes Due To Increased Stress &amp; Anxiety Caused by the COVID 19 Pandemic</v>
      </c>
      <c r="D19" s="136"/>
      <c r="E19" s="136"/>
      <c r="F19" s="67">
        <v>20</v>
      </c>
      <c r="G19" s="135">
        <f>(G10/(G12*(1-P46))*H17+M47)</f>
        <v>26098.540935526129</v>
      </c>
      <c r="H19" s="135"/>
      <c r="I19" s="135"/>
      <c r="J19" s="6"/>
      <c r="K19" s="1"/>
      <c r="L19" s="105"/>
      <c r="M19" s="106"/>
      <c r="N19" s="106"/>
      <c r="O19" s="36"/>
      <c r="P19" s="83"/>
      <c r="Q19" s="83"/>
      <c r="R19" s="84"/>
      <c r="S19" s="21"/>
      <c r="T19" s="22"/>
      <c r="U19" s="1"/>
      <c r="V19" s="1"/>
      <c r="AA19" s="1"/>
      <c r="AB19" s="1"/>
      <c r="AC19" s="1"/>
      <c r="AD19" s="1"/>
      <c r="AE19" s="1"/>
      <c r="AF19" s="1"/>
      <c r="AG19" s="1"/>
      <c r="AH19" s="1"/>
    </row>
    <row r="20" spans="2:34" ht="14" customHeight="1" thickTop="1" thickBot="1">
      <c r="B20" s="12"/>
      <c r="C20" s="137" t="s">
        <v>36</v>
      </c>
      <c r="D20" s="138"/>
      <c r="E20" s="138"/>
      <c r="F20" s="139"/>
      <c r="G20" s="87" t="s">
        <v>0</v>
      </c>
      <c r="H20" s="88"/>
      <c r="I20" s="89"/>
      <c r="J20" s="6"/>
      <c r="K20" s="1"/>
      <c r="L20" s="92" t="s">
        <v>1</v>
      </c>
      <c r="M20" s="93"/>
      <c r="N20" s="93"/>
      <c r="O20" s="93"/>
      <c r="P20" s="93"/>
      <c r="Q20" s="93"/>
      <c r="R20" s="94"/>
      <c r="S20" s="23"/>
      <c r="T20" s="24"/>
      <c r="U20" s="1"/>
      <c r="V20" s="1"/>
      <c r="AA20" s="1"/>
      <c r="AB20" s="1"/>
      <c r="AC20" s="1"/>
      <c r="AD20" s="1"/>
      <c r="AE20" s="1"/>
      <c r="AF20" s="1"/>
      <c r="AG20" s="1"/>
      <c r="AH20" s="1"/>
    </row>
    <row r="21" spans="2:34" ht="14" customHeight="1" thickTop="1" thickBot="1">
      <c r="B21" s="12"/>
      <c r="C21" s="137"/>
      <c r="D21" s="138"/>
      <c r="E21" s="138"/>
      <c r="F21" s="139"/>
      <c r="G21" s="132">
        <f>IF(H21&gt;0,((H21/M47)*100))</f>
        <v>16.381556587742153</v>
      </c>
      <c r="H21" s="128">
        <v>2892</v>
      </c>
      <c r="I21" s="129"/>
      <c r="J21" s="6"/>
      <c r="K21" s="1"/>
      <c r="L21" s="95"/>
      <c r="M21" s="96"/>
      <c r="N21" s="96"/>
      <c r="O21" s="96"/>
      <c r="P21" s="96"/>
      <c r="Q21" s="96"/>
      <c r="R21" s="97"/>
      <c r="S21" s="23"/>
      <c r="T21" s="24"/>
      <c r="U21" s="1"/>
      <c r="V21" s="1"/>
      <c r="AA21" s="1"/>
      <c r="AB21" s="1"/>
      <c r="AC21" s="1"/>
      <c r="AD21" s="1"/>
      <c r="AE21" s="1"/>
      <c r="AF21" s="1"/>
      <c r="AG21" s="1"/>
      <c r="AH21" s="1"/>
    </row>
    <row r="22" spans="2:34" ht="14" customHeight="1" thickTop="1" thickBot="1">
      <c r="B22" s="12"/>
      <c r="C22" s="137"/>
      <c r="D22" s="138"/>
      <c r="E22" s="138"/>
      <c r="F22" s="139"/>
      <c r="G22" s="133"/>
      <c r="H22" s="130"/>
      <c r="I22" s="131"/>
      <c r="J22" s="6"/>
      <c r="K22" s="1"/>
      <c r="L22" s="98"/>
      <c r="M22" s="99"/>
      <c r="N22" s="99"/>
      <c r="O22" s="99"/>
      <c r="P22" s="99"/>
      <c r="Q22" s="99"/>
      <c r="R22" s="100"/>
      <c r="S22" s="21"/>
      <c r="T22" s="22"/>
      <c r="U22" s="1"/>
      <c r="V22" s="1"/>
      <c r="AA22" s="1"/>
      <c r="AB22" s="1"/>
      <c r="AC22" s="1"/>
      <c r="AD22" s="1"/>
      <c r="AE22" s="1"/>
      <c r="AF22" s="1"/>
      <c r="AG22" s="1"/>
      <c r="AH22" s="1"/>
    </row>
    <row r="23" spans="2:34" ht="35.5" customHeight="1" thickTop="1" thickBot="1">
      <c r="B23" s="12"/>
      <c r="C23" s="136" t="str">
        <f>(P5)</f>
        <v>Potential Increase if 20% of your Pre-diabetic Population Develops Diabetes Due To Increased Stress &amp; Anxiety Caused by the COVID 19 Pandemic</v>
      </c>
      <c r="D23" s="136"/>
      <c r="E23" s="136"/>
      <c r="F23" s="136"/>
      <c r="G23" s="135">
        <f>SUM(G19*(G21/100))</f>
        <v>4275.3472519282632</v>
      </c>
      <c r="H23" s="135"/>
      <c r="I23" s="135"/>
      <c r="J23" s="6"/>
      <c r="K23" s="1"/>
      <c r="L23" s="98"/>
      <c r="M23" s="99"/>
      <c r="N23" s="99"/>
      <c r="O23" s="99"/>
      <c r="P23" s="99"/>
      <c r="Q23" s="99"/>
      <c r="R23" s="100"/>
      <c r="S23" s="21"/>
      <c r="T23" s="22"/>
      <c r="U23" s="1"/>
      <c r="V23" s="1"/>
      <c r="AA23" s="1"/>
      <c r="AB23" s="1"/>
      <c r="AC23" s="1"/>
      <c r="AD23" s="1"/>
      <c r="AE23" s="1"/>
      <c r="AF23" s="1"/>
      <c r="AG23" s="1"/>
      <c r="AH23" s="1"/>
    </row>
    <row r="24" spans="2:34" ht="14" customHeight="1" thickTop="1" thickBot="1">
      <c r="B24" s="12"/>
      <c r="C24" s="137" t="s">
        <v>4</v>
      </c>
      <c r="D24" s="138"/>
      <c r="E24" s="138"/>
      <c r="F24" s="139"/>
      <c r="G24" s="118">
        <v>2400</v>
      </c>
      <c r="H24" s="119"/>
      <c r="I24" s="120"/>
      <c r="J24" s="6"/>
      <c r="K24" s="1"/>
      <c r="L24" s="98"/>
      <c r="M24" s="99"/>
      <c r="N24" s="99"/>
      <c r="O24" s="99"/>
      <c r="P24" s="99"/>
      <c r="Q24" s="99"/>
      <c r="R24" s="100"/>
      <c r="S24" s="21"/>
      <c r="T24" s="22"/>
      <c r="U24" s="1"/>
      <c r="V24" s="1"/>
      <c r="AA24" s="1"/>
      <c r="AB24" s="1"/>
      <c r="AC24" s="1"/>
      <c r="AD24" s="1"/>
      <c r="AE24" s="1"/>
      <c r="AF24" s="1"/>
      <c r="AG24" s="1"/>
      <c r="AH24" s="1"/>
    </row>
    <row r="25" spans="2:34" ht="14" customHeight="1" thickTop="1" thickBot="1">
      <c r="B25" s="12"/>
      <c r="C25" s="137"/>
      <c r="D25" s="138"/>
      <c r="E25" s="138"/>
      <c r="F25" s="139"/>
      <c r="G25" s="121"/>
      <c r="H25" s="122"/>
      <c r="I25" s="123"/>
      <c r="J25" s="6"/>
      <c r="K25" s="1"/>
      <c r="L25" s="98"/>
      <c r="M25" s="99"/>
      <c r="N25" s="99"/>
      <c r="O25" s="99"/>
      <c r="P25" s="99"/>
      <c r="Q25" s="99"/>
      <c r="R25" s="100"/>
      <c r="S25" s="21"/>
      <c r="T25" s="22"/>
      <c r="U25" s="1"/>
      <c r="V25" s="1"/>
      <c r="AA25" s="1"/>
      <c r="AB25" s="1"/>
      <c r="AC25" s="1"/>
      <c r="AD25" s="1"/>
      <c r="AE25" s="1"/>
      <c r="AF25" s="1"/>
      <c r="AG25" s="1"/>
      <c r="AH25" s="1"/>
    </row>
    <row r="26" spans="2:34" ht="14" customHeight="1" thickTop="1" thickBot="1">
      <c r="B26" s="12"/>
      <c r="C26" s="137" t="s">
        <v>22</v>
      </c>
      <c r="D26" s="138"/>
      <c r="E26" s="138"/>
      <c r="F26" s="139"/>
      <c r="G26" s="87" t="s">
        <v>0</v>
      </c>
      <c r="H26" s="88"/>
      <c r="I26" s="89"/>
      <c r="J26" s="6"/>
      <c r="K26" s="1"/>
      <c r="L26" s="98"/>
      <c r="M26" s="99"/>
      <c r="N26" s="99"/>
      <c r="O26" s="99"/>
      <c r="P26" s="99"/>
      <c r="Q26" s="99"/>
      <c r="R26" s="100"/>
      <c r="S26" s="25"/>
      <c r="T26" s="26"/>
      <c r="U26" s="1"/>
      <c r="V26" s="1"/>
      <c r="AA26" s="1"/>
      <c r="AB26" s="1"/>
      <c r="AC26" s="1"/>
      <c r="AD26" s="1"/>
      <c r="AE26" s="1"/>
      <c r="AF26" s="1"/>
      <c r="AG26" s="1"/>
      <c r="AH26" s="1"/>
    </row>
    <row r="27" spans="2:34" ht="14" customHeight="1" thickTop="1" thickBot="1">
      <c r="B27" s="12"/>
      <c r="C27" s="137"/>
      <c r="D27" s="138"/>
      <c r="E27" s="138"/>
      <c r="F27" s="139"/>
      <c r="G27" s="132">
        <f>IF(H27&gt;0,(H27/O46)*100)</f>
        <v>10.75380359612725</v>
      </c>
      <c r="H27" s="128">
        <v>311</v>
      </c>
      <c r="I27" s="129"/>
      <c r="J27" s="6"/>
      <c r="K27" s="1"/>
      <c r="L27" s="98"/>
      <c r="M27" s="99"/>
      <c r="N27" s="99"/>
      <c r="O27" s="99"/>
      <c r="P27" s="99"/>
      <c r="Q27" s="99"/>
      <c r="R27" s="100"/>
      <c r="S27" s="32"/>
      <c r="T27" s="29"/>
      <c r="U27" s="1"/>
      <c r="V27" s="1"/>
      <c r="AA27" s="1"/>
      <c r="AB27" s="1"/>
      <c r="AC27" s="1"/>
      <c r="AD27" s="1"/>
      <c r="AE27" s="1"/>
      <c r="AF27" s="1"/>
      <c r="AG27" s="1"/>
      <c r="AH27" s="1"/>
    </row>
    <row r="28" spans="2:34" ht="14" customHeight="1" thickTop="1" thickBot="1">
      <c r="B28" s="12"/>
      <c r="C28" s="137"/>
      <c r="D28" s="138"/>
      <c r="E28" s="138"/>
      <c r="F28" s="139"/>
      <c r="G28" s="133"/>
      <c r="H28" s="130"/>
      <c r="I28" s="131"/>
      <c r="J28" s="6"/>
      <c r="K28" s="1"/>
      <c r="L28" s="98"/>
      <c r="M28" s="99"/>
      <c r="N28" s="99"/>
      <c r="O28" s="99"/>
      <c r="P28" s="99"/>
      <c r="Q28" s="99"/>
      <c r="R28" s="100"/>
      <c r="S28" s="29"/>
      <c r="T28" s="29"/>
      <c r="U28" s="1"/>
      <c r="V28" s="68"/>
      <c r="AA28" s="1"/>
      <c r="AB28" s="1"/>
      <c r="AC28" s="1"/>
      <c r="AD28" s="1"/>
      <c r="AE28" s="1"/>
      <c r="AF28" s="1"/>
      <c r="AG28" s="1"/>
      <c r="AH28" s="1"/>
    </row>
    <row r="29" spans="2:34" ht="33.5" customHeight="1" thickTop="1" thickBot="1">
      <c r="B29" s="12"/>
      <c r="C29" s="136" t="str">
        <f>(P5)</f>
        <v>Potential Increase if 20% of your Pre-diabetic Population Develops Diabetes Due To Increased Stress &amp; Anxiety Caused by the COVID 19 Pandemic</v>
      </c>
      <c r="D29" s="136"/>
      <c r="E29" s="136"/>
      <c r="F29" s="136"/>
      <c r="G29" s="135">
        <f>SUM(G23*(G27/100))</f>
        <v>459.76244652478908</v>
      </c>
      <c r="H29" s="135"/>
      <c r="I29" s="135"/>
      <c r="J29" s="6"/>
      <c r="K29" s="1"/>
      <c r="L29" s="98"/>
      <c r="M29" s="99"/>
      <c r="N29" s="99"/>
      <c r="O29" s="99"/>
      <c r="P29" s="99"/>
      <c r="Q29" s="99"/>
      <c r="R29" s="100"/>
      <c r="S29" s="30"/>
      <c r="T29" s="30"/>
      <c r="U29" s="1"/>
      <c r="V29" s="1"/>
      <c r="AA29" s="1"/>
      <c r="AB29" s="1"/>
      <c r="AC29" s="1"/>
      <c r="AD29" s="1"/>
      <c r="AE29" s="1"/>
      <c r="AF29" s="1"/>
      <c r="AG29" s="1"/>
      <c r="AH29" s="1"/>
    </row>
    <row r="30" spans="2:34" ht="16" customHeight="1" thickTop="1" thickBot="1">
      <c r="B30" s="12"/>
      <c r="C30" s="137" t="s">
        <v>48</v>
      </c>
      <c r="D30" s="138"/>
      <c r="E30" s="138"/>
      <c r="F30" s="139"/>
      <c r="G30" s="118">
        <v>8800</v>
      </c>
      <c r="H30" s="119"/>
      <c r="I30" s="120"/>
      <c r="J30" s="6"/>
      <c r="K30" s="1"/>
      <c r="L30" s="98"/>
      <c r="M30" s="99"/>
      <c r="N30" s="99"/>
      <c r="O30" s="99"/>
      <c r="P30" s="99"/>
      <c r="Q30" s="99"/>
      <c r="R30" s="100"/>
      <c r="S30" s="27"/>
      <c r="T30" s="27"/>
      <c r="U30" s="1"/>
      <c r="V30" s="1"/>
      <c r="AA30" s="1"/>
      <c r="AB30" s="1"/>
      <c r="AC30" s="1"/>
      <c r="AD30" s="1"/>
      <c r="AE30" s="1"/>
      <c r="AF30" s="1"/>
      <c r="AG30" s="1"/>
      <c r="AH30" s="1"/>
    </row>
    <row r="31" spans="2:34" ht="16" customHeight="1" thickTop="1">
      <c r="B31" s="37"/>
      <c r="C31" s="157"/>
      <c r="D31" s="158"/>
      <c r="E31" s="158"/>
      <c r="F31" s="159"/>
      <c r="G31" s="160"/>
      <c r="H31" s="161"/>
      <c r="I31" s="162"/>
      <c r="J31" s="7"/>
      <c r="K31" s="1"/>
      <c r="L31" s="101"/>
      <c r="M31" s="102"/>
      <c r="N31" s="102"/>
      <c r="O31" s="102"/>
      <c r="P31" s="102"/>
      <c r="Q31" s="102"/>
      <c r="R31" s="103"/>
      <c r="S31" s="18"/>
      <c r="T31" s="15"/>
      <c r="U31" s="15"/>
      <c r="V31" s="15"/>
      <c r="W31" s="15"/>
      <c r="X31" s="15"/>
      <c r="Y31" s="15"/>
      <c r="Z31" s="15"/>
      <c r="AA31" s="15"/>
      <c r="AB31" s="1"/>
      <c r="AC31" s="1"/>
      <c r="AD31" s="1"/>
      <c r="AE31" s="1"/>
      <c r="AF31" s="1"/>
      <c r="AG31" s="1"/>
      <c r="AH31" s="1"/>
    </row>
    <row r="32" spans="2:34" ht="16" customHeight="1">
      <c r="B32" s="75"/>
      <c r="C32" s="76"/>
      <c r="D32" s="76"/>
      <c r="E32" s="76"/>
      <c r="F32" s="76"/>
      <c r="G32" s="73"/>
      <c r="H32" s="73"/>
      <c r="I32" s="73"/>
      <c r="J32" s="74"/>
      <c r="K32" s="1"/>
      <c r="L32" s="72"/>
      <c r="M32" s="72"/>
      <c r="N32" s="72"/>
      <c r="O32" s="72"/>
      <c r="P32" s="72"/>
      <c r="Q32" s="72"/>
      <c r="R32" s="72"/>
      <c r="S32" s="18"/>
      <c r="T32" s="15"/>
      <c r="U32" s="15"/>
      <c r="V32" s="15"/>
      <c r="W32" s="15"/>
      <c r="X32" s="15"/>
      <c r="Y32" s="15"/>
      <c r="Z32" s="15"/>
      <c r="AA32" s="15"/>
      <c r="AB32" s="1"/>
      <c r="AC32" s="1"/>
      <c r="AD32" s="1"/>
      <c r="AE32" s="1"/>
      <c r="AF32" s="1"/>
      <c r="AG32" s="1"/>
      <c r="AH32" s="1"/>
    </row>
    <row r="33" spans="1:110" ht="15" customHeight="1">
      <c r="F33" s="80" t="s">
        <v>41</v>
      </c>
      <c r="G33" s="80"/>
      <c r="H33" s="80"/>
      <c r="I33" s="80"/>
      <c r="J33" s="80"/>
      <c r="K33" s="80"/>
      <c r="L33" s="80"/>
      <c r="M33" s="80"/>
      <c r="N33" s="80"/>
      <c r="O33" s="80"/>
      <c r="P33" s="80"/>
      <c r="Q33" s="80"/>
      <c r="R33" s="80"/>
    </row>
    <row r="34" spans="1:110" ht="15" customHeight="1">
      <c r="F34" s="80"/>
      <c r="G34" s="80"/>
      <c r="H34" s="80"/>
      <c r="I34" s="80"/>
      <c r="J34" s="80"/>
      <c r="K34" s="80"/>
      <c r="L34" s="80"/>
      <c r="M34" s="80"/>
      <c r="N34" s="80"/>
      <c r="O34" s="80"/>
      <c r="P34" s="80"/>
      <c r="Q34" s="80"/>
      <c r="R34" s="80"/>
    </row>
    <row r="35" spans="1:110" ht="15" customHeight="1">
      <c r="F35" s="80"/>
      <c r="G35" s="80"/>
      <c r="H35" s="80"/>
      <c r="I35" s="80"/>
      <c r="J35" s="80"/>
      <c r="K35" s="80"/>
      <c r="L35" s="80"/>
      <c r="M35" s="80"/>
      <c r="N35" s="80"/>
      <c r="O35" s="80"/>
      <c r="P35" s="80"/>
      <c r="Q35" s="80"/>
      <c r="R35" s="80"/>
    </row>
    <row r="36" spans="1:110" ht="8" customHeight="1">
      <c r="A36" s="1"/>
      <c r="B36" s="38"/>
      <c r="C36" s="38"/>
      <c r="D36" s="38"/>
      <c r="E36" s="38"/>
      <c r="F36" s="38"/>
      <c r="G36" s="5"/>
      <c r="H36" s="5"/>
      <c r="I36" s="5"/>
      <c r="J36" s="38"/>
      <c r="K36" s="38"/>
      <c r="L36" s="38"/>
      <c r="M36" s="38"/>
      <c r="N36" s="38"/>
      <c r="O36" s="39"/>
      <c r="P36" s="39"/>
      <c r="Q36" s="39"/>
      <c r="R36" s="39"/>
      <c r="S36" s="18"/>
      <c r="T36" s="18"/>
      <c r="U36" s="18"/>
      <c r="V36" s="18"/>
      <c r="W36" s="15"/>
      <c r="X36" s="15"/>
      <c r="Y36" s="15"/>
      <c r="Z36" s="15"/>
      <c r="AA36" s="15"/>
      <c r="AB36" s="15"/>
      <c r="AC36" s="15"/>
      <c r="AD36" s="15"/>
      <c r="AE36" s="1"/>
      <c r="AF36" s="1"/>
      <c r="AG36" s="1"/>
      <c r="AH36" s="1"/>
    </row>
    <row r="37" spans="1:110" ht="8" customHeight="1">
      <c r="A37" s="1"/>
      <c r="B37" s="38"/>
      <c r="C37" s="38"/>
      <c r="D37" s="38"/>
      <c r="E37" s="38"/>
      <c r="F37" s="38"/>
      <c r="G37" s="5"/>
      <c r="H37" s="5"/>
      <c r="I37" s="5"/>
      <c r="J37" s="38"/>
      <c r="K37" s="38"/>
      <c r="L37" s="38"/>
      <c r="M37" s="38"/>
      <c r="N37" s="38"/>
      <c r="O37" s="38"/>
      <c r="P37" s="38"/>
      <c r="Q37" s="38"/>
      <c r="R37" s="38"/>
      <c r="S37" s="1"/>
      <c r="T37" s="5"/>
      <c r="U37" s="5"/>
      <c r="V37" s="5"/>
      <c r="AA37" s="33"/>
    </row>
    <row r="38" spans="1:110" ht="16" customHeight="1">
      <c r="A38" s="1"/>
      <c r="B38" s="38"/>
      <c r="C38" s="38"/>
      <c r="D38" s="38"/>
      <c r="E38" s="38"/>
      <c r="F38" s="38"/>
      <c r="G38" s="5"/>
      <c r="H38" s="5"/>
      <c r="I38" s="5"/>
      <c r="J38" s="38"/>
      <c r="K38" s="38"/>
      <c r="L38" s="38"/>
      <c r="M38" s="38"/>
      <c r="N38" s="38"/>
      <c r="O38" s="38"/>
      <c r="P38" s="38"/>
      <c r="Q38" s="38"/>
      <c r="R38" s="38"/>
      <c r="S38" s="1"/>
    </row>
    <row r="39" spans="1:110" ht="16" customHeight="1">
      <c r="A39" s="1"/>
      <c r="B39" s="38"/>
      <c r="C39" s="38"/>
      <c r="D39" s="40"/>
      <c r="E39" s="38"/>
      <c r="F39" s="38"/>
      <c r="G39" s="5"/>
      <c r="H39" s="5"/>
      <c r="I39" s="5"/>
      <c r="J39" s="38"/>
      <c r="K39" s="38"/>
      <c r="L39" s="38"/>
      <c r="M39" s="38"/>
      <c r="N39" s="38"/>
      <c r="O39" s="38"/>
      <c r="P39" s="38"/>
      <c r="Q39" s="38"/>
      <c r="R39" s="38"/>
      <c r="S39" s="1"/>
    </row>
    <row r="40" spans="1:110" ht="15" customHeight="1">
      <c r="A40" s="1"/>
      <c r="B40" s="38"/>
      <c r="C40" s="38"/>
      <c r="D40" s="38"/>
      <c r="E40" s="38"/>
      <c r="F40" s="38"/>
      <c r="G40" s="38"/>
      <c r="H40" s="38"/>
      <c r="I40" s="38"/>
      <c r="J40" s="38"/>
      <c r="K40" s="38"/>
      <c r="L40" s="38"/>
      <c r="M40" s="38"/>
      <c r="N40" s="38"/>
      <c r="O40" s="38"/>
      <c r="P40" s="38"/>
      <c r="Q40" s="38"/>
      <c r="R40" s="38"/>
      <c r="S40" s="1"/>
      <c r="T40" s="3"/>
      <c r="U40" s="4"/>
      <c r="V40" s="4"/>
      <c r="W40" s="4"/>
      <c r="X40" s="3"/>
      <c r="Y40" s="3"/>
      <c r="Z40" s="3"/>
      <c r="AA40" s="3"/>
      <c r="AB40" s="1"/>
      <c r="AC40" s="3"/>
      <c r="AD40" s="3"/>
      <c r="AE40" s="3"/>
      <c r="AF40" s="3"/>
      <c r="AG40" s="3"/>
      <c r="AH40" s="2"/>
      <c r="AI40" s="2"/>
      <c r="AJ40" s="2"/>
      <c r="AO40" s="16"/>
      <c r="AP40" s="16"/>
      <c r="AQ40" s="16"/>
      <c r="AR40" s="16"/>
      <c r="AS40" s="16"/>
      <c r="AT40" s="16"/>
      <c r="AU40" s="16"/>
      <c r="AV40" s="13"/>
      <c r="CS40" s="1"/>
      <c r="CT40" s="1"/>
      <c r="CU40" s="1"/>
      <c r="CV40" s="1"/>
      <c r="CW40" s="1"/>
      <c r="CX40" s="1"/>
      <c r="CY40" s="1"/>
      <c r="CZ40" s="1"/>
      <c r="DA40" s="1"/>
      <c r="DB40" s="1"/>
      <c r="DC40" s="1"/>
      <c r="DD40" s="1"/>
      <c r="DE40" s="1"/>
      <c r="DF40" s="1"/>
    </row>
    <row r="41" spans="1:110" ht="15" customHeight="1">
      <c r="A41" s="1"/>
      <c r="B41" s="38"/>
      <c r="C41" s="38"/>
      <c r="D41" s="38" t="s">
        <v>9</v>
      </c>
      <c r="E41" s="38" t="s">
        <v>10</v>
      </c>
      <c r="F41" s="38" t="s">
        <v>11</v>
      </c>
      <c r="G41" s="38" t="s">
        <v>12</v>
      </c>
      <c r="H41" s="38" t="s">
        <v>13</v>
      </c>
      <c r="I41" s="38" t="s">
        <v>14</v>
      </c>
      <c r="J41" s="38" t="s">
        <v>15</v>
      </c>
      <c r="K41" s="38" t="s">
        <v>16</v>
      </c>
      <c r="L41" s="38" t="s">
        <v>17</v>
      </c>
      <c r="M41" s="38" t="s">
        <v>18</v>
      </c>
      <c r="N41" s="38" t="s">
        <v>19</v>
      </c>
      <c r="O41" s="38" t="s">
        <v>20</v>
      </c>
      <c r="P41" s="38" t="s">
        <v>26</v>
      </c>
      <c r="Q41" s="38" t="s">
        <v>27</v>
      </c>
      <c r="R41" s="38" t="s">
        <v>28</v>
      </c>
      <c r="S41" s="1"/>
      <c r="T41" s="3"/>
      <c r="U41" s="4"/>
      <c r="V41" s="4"/>
      <c r="W41" s="4"/>
      <c r="X41" s="3"/>
      <c r="Y41" s="3"/>
      <c r="Z41" s="3"/>
      <c r="AA41" s="3"/>
      <c r="AB41" s="1"/>
      <c r="AC41" s="3"/>
      <c r="AD41" s="3"/>
      <c r="AE41" s="3"/>
      <c r="AF41" s="3"/>
      <c r="AG41" s="3"/>
      <c r="AH41" s="2"/>
      <c r="AI41" s="2"/>
      <c r="AJ41" s="2"/>
      <c r="AO41" s="16"/>
      <c r="AP41" s="16"/>
      <c r="AQ41" s="16"/>
      <c r="AR41" s="16"/>
      <c r="AS41" s="16"/>
      <c r="AT41" s="16"/>
      <c r="AU41" s="16"/>
      <c r="AV41" s="13"/>
      <c r="CS41" s="1"/>
      <c r="CT41" s="1"/>
      <c r="CU41" s="1"/>
      <c r="CV41" s="1"/>
      <c r="CW41" s="1"/>
      <c r="CX41" s="1"/>
      <c r="CY41" s="1"/>
      <c r="CZ41" s="1"/>
      <c r="DA41" s="1"/>
      <c r="DB41" s="1"/>
      <c r="DC41" s="1"/>
      <c r="DD41" s="1"/>
      <c r="DE41" s="1"/>
      <c r="DF41" s="1"/>
    </row>
    <row r="42" spans="1:110" ht="15" customHeight="1">
      <c r="A42" s="1"/>
      <c r="B42" s="38"/>
      <c r="C42" s="38" t="s">
        <v>31</v>
      </c>
      <c r="D42" s="41">
        <f>SUM(H17)</f>
        <v>17654</v>
      </c>
      <c r="E42" s="41">
        <f>SUM(D42+65)</f>
        <v>17719</v>
      </c>
      <c r="F42" s="41">
        <f t="shared" ref="F42:P42" si="0">SUM(E42+65)</f>
        <v>17784</v>
      </c>
      <c r="G42" s="41">
        <f t="shared" si="0"/>
        <v>17849</v>
      </c>
      <c r="H42" s="41">
        <f t="shared" si="0"/>
        <v>17914</v>
      </c>
      <c r="I42" s="41">
        <f t="shared" si="0"/>
        <v>17979</v>
      </c>
      <c r="J42" s="41">
        <f t="shared" si="0"/>
        <v>18044</v>
      </c>
      <c r="K42" s="41">
        <f t="shared" si="0"/>
        <v>18109</v>
      </c>
      <c r="L42" s="41">
        <f t="shared" si="0"/>
        <v>18174</v>
      </c>
      <c r="M42" s="41">
        <f t="shared" si="0"/>
        <v>18239</v>
      </c>
      <c r="N42" s="41">
        <f t="shared" si="0"/>
        <v>18304</v>
      </c>
      <c r="O42" s="41">
        <f t="shared" si="0"/>
        <v>18369</v>
      </c>
      <c r="P42" s="41">
        <f t="shared" si="0"/>
        <v>18434</v>
      </c>
      <c r="Q42" s="51">
        <f>SUM(P42*1.043)</f>
        <v>19226.662</v>
      </c>
      <c r="R42" s="51">
        <f>SUM(Q42*1.043)</f>
        <v>20053.408465999997</v>
      </c>
      <c r="S42" s="1"/>
      <c r="T42" s="3"/>
      <c r="U42" s="4"/>
      <c r="V42" s="4"/>
      <c r="W42" s="4"/>
      <c r="X42" s="3"/>
      <c r="Y42" s="3"/>
      <c r="Z42" s="3"/>
      <c r="AA42" s="3"/>
      <c r="AB42" s="1"/>
      <c r="AC42" s="3"/>
      <c r="AD42" s="3"/>
      <c r="AE42" s="3"/>
      <c r="AF42" s="3"/>
      <c r="AG42" s="3"/>
      <c r="AH42" s="2"/>
      <c r="AI42" s="2"/>
      <c r="AJ42" s="2"/>
      <c r="AO42" s="16"/>
      <c r="AP42" s="16"/>
      <c r="AQ42" s="16"/>
      <c r="AR42" s="16"/>
      <c r="AS42" s="16"/>
      <c r="AT42" s="16"/>
      <c r="AU42" s="16"/>
      <c r="AV42" s="13"/>
      <c r="CS42" s="1"/>
      <c r="CT42" s="1"/>
      <c r="CU42" s="1"/>
      <c r="CV42" s="1"/>
      <c r="CW42" s="1"/>
      <c r="CX42" s="1"/>
      <c r="CY42" s="1"/>
      <c r="CZ42" s="1"/>
      <c r="DA42" s="1"/>
      <c r="DB42" s="1"/>
      <c r="DC42" s="1"/>
      <c r="DD42" s="1"/>
      <c r="DE42" s="1"/>
      <c r="DF42" s="1"/>
    </row>
    <row r="43" spans="1:110" ht="15" customHeight="1">
      <c r="A43" s="1"/>
      <c r="B43" s="38"/>
      <c r="C43" s="38" t="s">
        <v>21</v>
      </c>
      <c r="D43" s="41">
        <f>SUM(H17)</f>
        <v>17654</v>
      </c>
      <c r="E43" s="41">
        <f>SUM(D43+((G19-E42)/12))</f>
        <v>18352.295077960509</v>
      </c>
      <c r="F43" s="41">
        <f>SUM(E43+((G19-E42)/12))</f>
        <v>19050.590155921018</v>
      </c>
      <c r="G43" s="41">
        <f>SUM(F43+((G19-E42)/12))</f>
        <v>19748.885233881527</v>
      </c>
      <c r="H43" s="41">
        <f>SUM(G43+((G19-E42)/12))</f>
        <v>20447.180311842036</v>
      </c>
      <c r="I43" s="41">
        <f>SUM(H43+((G19-E42)/12))</f>
        <v>21145.475389802545</v>
      </c>
      <c r="J43" s="41">
        <f>SUM(I43+((G19-E42)/12))</f>
        <v>21843.770467763054</v>
      </c>
      <c r="K43" s="41">
        <f>SUM(J43+((G19-E42)/12))</f>
        <v>22542.065545723563</v>
      </c>
      <c r="L43" s="41">
        <f>SUM(K43+((G19-E42)/12))</f>
        <v>23240.360623684071</v>
      </c>
      <c r="M43" s="41">
        <f>SUM(L43+((G19-E42)/12))</f>
        <v>23938.65570164458</v>
      </c>
      <c r="N43" s="41">
        <f>SUM(M43+((G19-E42)/12))</f>
        <v>24636.950779605089</v>
      </c>
      <c r="O43" s="41">
        <f>SUM(N43+((G19-E42)/12))</f>
        <v>25335.245857565598</v>
      </c>
      <c r="P43" s="41">
        <f>SUM(O43+((G19-E42)/12)) +65</f>
        <v>26098.540935526107</v>
      </c>
      <c r="Q43" s="41">
        <f>SUM(P43+(P43-D43))</f>
        <v>34543.081871052214</v>
      </c>
      <c r="R43" s="41">
        <f>SUM(Q43+(Q43-D43))</f>
        <v>51432.163742104429</v>
      </c>
      <c r="S43" s="1"/>
      <c r="T43" s="3"/>
      <c r="U43" s="4"/>
      <c r="V43" s="4"/>
      <c r="W43" s="4"/>
      <c r="X43" s="3"/>
      <c r="Y43" s="3"/>
      <c r="Z43" s="3"/>
      <c r="AA43" s="3"/>
      <c r="AB43" s="1"/>
      <c r="AC43" s="3"/>
      <c r="AD43" s="3"/>
      <c r="AE43" s="3"/>
      <c r="AF43" s="3"/>
      <c r="AG43" s="3"/>
      <c r="AH43" s="2"/>
      <c r="AI43" s="2"/>
      <c r="AJ43" s="2"/>
      <c r="AO43" s="16"/>
      <c r="AP43" s="16"/>
      <c r="AQ43" s="16"/>
      <c r="AR43" s="16"/>
      <c r="AS43" s="16"/>
      <c r="AT43" s="16"/>
      <c r="AU43" s="16"/>
      <c r="AV43" s="13"/>
      <c r="CS43" s="1"/>
      <c r="CT43" s="1"/>
      <c r="CU43" s="1"/>
      <c r="CV43" s="1"/>
      <c r="CW43" s="1"/>
      <c r="CX43" s="1"/>
      <c r="CY43" s="1"/>
      <c r="CZ43" s="1"/>
      <c r="DA43" s="1"/>
      <c r="DB43" s="1"/>
      <c r="DC43" s="1"/>
      <c r="DD43" s="1"/>
      <c r="DE43" s="1"/>
      <c r="DF43" s="1"/>
    </row>
    <row r="44" spans="1:110" ht="15" customHeight="1">
      <c r="A44" s="1"/>
      <c r="B44" s="38"/>
      <c r="C44" s="38"/>
      <c r="D44" s="38"/>
      <c r="E44" s="38"/>
      <c r="F44" s="38"/>
      <c r="G44" s="5"/>
      <c r="H44" s="5"/>
      <c r="I44" s="5"/>
      <c r="J44" s="38"/>
      <c r="K44" s="38"/>
      <c r="L44" s="38"/>
      <c r="M44" s="38"/>
      <c r="N44" s="38"/>
      <c r="O44" s="38"/>
      <c r="P44" s="38"/>
      <c r="Q44" s="38"/>
      <c r="R44" s="38"/>
      <c r="S44" s="1"/>
    </row>
    <row r="45" spans="1:110" ht="15" customHeight="1">
      <c r="A45" s="1"/>
      <c r="B45" s="38"/>
      <c r="C45" s="38"/>
      <c r="D45" s="42"/>
      <c r="E45" s="42"/>
      <c r="F45" s="42"/>
      <c r="G45" s="5"/>
      <c r="H45" s="5"/>
      <c r="I45" s="5"/>
      <c r="J45" s="38"/>
      <c r="K45" s="38"/>
      <c r="L45" s="38"/>
      <c r="M45" s="38"/>
      <c r="N45" s="38"/>
      <c r="O45" s="38"/>
      <c r="P45" s="38"/>
      <c r="Q45" s="38"/>
      <c r="R45" s="38"/>
      <c r="S45" s="1"/>
    </row>
    <row r="46" spans="1:110" ht="42">
      <c r="A46" s="1"/>
      <c r="B46" s="38"/>
      <c r="C46" s="38"/>
      <c r="D46" s="42" t="s">
        <v>25</v>
      </c>
      <c r="E46" s="43">
        <f>SUM(G8)</f>
        <v>1373462</v>
      </c>
      <c r="F46" s="42" t="s">
        <v>30</v>
      </c>
      <c r="G46" s="5"/>
      <c r="H46" s="44">
        <f>SUM(G10:G11)</f>
        <v>165487</v>
      </c>
      <c r="I46" s="5"/>
      <c r="J46" s="38"/>
      <c r="K46" s="38"/>
      <c r="L46" s="38">
        <f>SUM(G8,H46  * -1)</f>
        <v>1207975</v>
      </c>
      <c r="M46" s="45" t="s">
        <v>24</v>
      </c>
      <c r="N46" s="46">
        <f>SUM(G12)</f>
        <v>432455.05</v>
      </c>
      <c r="O46" s="47">
        <f xml:space="preserve"> ((G21/100) * M47)</f>
        <v>2891.9999999999995</v>
      </c>
      <c r="P46" s="48">
        <f>SUM(F19/100)</f>
        <v>0.2</v>
      </c>
      <c r="Q46" s="47"/>
      <c r="R46" s="38"/>
      <c r="S46" s="1"/>
    </row>
    <row r="47" spans="1:110" ht="231">
      <c r="A47" s="1"/>
      <c r="B47" s="38"/>
      <c r="C47" s="38"/>
      <c r="D47" s="45" t="s">
        <v>23</v>
      </c>
      <c r="E47" s="46">
        <f>SUM(G10)</f>
        <v>165487</v>
      </c>
      <c r="F47" s="42" t="s">
        <v>29</v>
      </c>
      <c r="G47" s="5"/>
      <c r="H47" s="5"/>
      <c r="I47" s="5"/>
      <c r="J47" s="38"/>
      <c r="K47" s="38"/>
      <c r="L47" s="38"/>
      <c r="M47" s="47">
        <f xml:space="preserve"> ((G17/100) * G14)</f>
        <v>17654</v>
      </c>
      <c r="N47" s="47"/>
      <c r="O47" s="49">
        <f>SUM(G27*0.01)*O46</f>
        <v>311.00000000000006</v>
      </c>
      <c r="P47" s="50">
        <f>SUM(1-P46)</f>
        <v>0.8</v>
      </c>
      <c r="Q47" s="49"/>
      <c r="R47" s="38"/>
      <c r="S47" s="1"/>
    </row>
    <row r="48" spans="1:110">
      <c r="A48" s="1"/>
      <c r="B48" s="38"/>
      <c r="C48" s="38"/>
      <c r="D48" s="38"/>
      <c r="E48" s="38"/>
      <c r="F48" s="38"/>
      <c r="G48" s="5"/>
      <c r="H48" s="5"/>
      <c r="I48" s="5"/>
      <c r="J48" s="38"/>
      <c r="K48" s="38"/>
      <c r="L48" s="38"/>
      <c r="M48" s="38"/>
      <c r="N48" s="38"/>
      <c r="O48" s="49"/>
      <c r="P48" s="49"/>
      <c r="Q48" s="49"/>
      <c r="R48" s="38"/>
      <c r="S48" s="1"/>
    </row>
    <row r="49" spans="1:19">
      <c r="A49" s="1"/>
      <c r="B49" s="38"/>
      <c r="C49" s="38"/>
      <c r="D49" s="38"/>
      <c r="E49" s="38"/>
      <c r="F49" s="38"/>
      <c r="G49" s="5"/>
      <c r="H49" s="5"/>
      <c r="I49" s="5"/>
      <c r="J49" s="38"/>
      <c r="K49" s="38"/>
      <c r="L49" s="38"/>
      <c r="M49" s="38"/>
      <c r="N49" s="38"/>
      <c r="O49" s="38"/>
      <c r="P49" s="38"/>
      <c r="Q49" s="38"/>
      <c r="R49" s="38"/>
      <c r="S49" s="1"/>
    </row>
  </sheetData>
  <sheetProtection algorithmName="SHA-512" hashValue="MgQWgMqt8kJoRj5EQ47TYYAqE93LK0w424U9CYGp/7fcTB9GEh0Mbp3YqMetTz401jW0qdvmAcLe21cmAHV/WQ==" saltValue="/MhA8wBA92tDDzd/2+PO4w==" spinCount="100000" sheet="1" selectLockedCells="1"/>
  <mergeCells count="50">
    <mergeCell ref="C29:F29"/>
    <mergeCell ref="G29:I29"/>
    <mergeCell ref="C10:F11"/>
    <mergeCell ref="C14:F15"/>
    <mergeCell ref="C30:F31"/>
    <mergeCell ref="G30:I31"/>
    <mergeCell ref="C20:F22"/>
    <mergeCell ref="C16:F18"/>
    <mergeCell ref="G17:G18"/>
    <mergeCell ref="H17:I18"/>
    <mergeCell ref="G16:I16"/>
    <mergeCell ref="C26:F28"/>
    <mergeCell ref="G27:G28"/>
    <mergeCell ref="H27:I28"/>
    <mergeCell ref="G19:I19"/>
    <mergeCell ref="C23:F23"/>
    <mergeCell ref="G24:I25"/>
    <mergeCell ref="L5:N7"/>
    <mergeCell ref="H21:I22"/>
    <mergeCell ref="G21:G22"/>
    <mergeCell ref="C6:I7"/>
    <mergeCell ref="G23:I23"/>
    <mergeCell ref="C19:E19"/>
    <mergeCell ref="C24:F25"/>
    <mergeCell ref="C8:F9"/>
    <mergeCell ref="G8:I9"/>
    <mergeCell ref="G12:I13"/>
    <mergeCell ref="G14:I15"/>
    <mergeCell ref="P8:R9"/>
    <mergeCell ref="L8:N9"/>
    <mergeCell ref="P5:R7"/>
    <mergeCell ref="O16:O17"/>
    <mergeCell ref="P12:R13"/>
    <mergeCell ref="P14:R15"/>
    <mergeCell ref="F1:R4"/>
    <mergeCell ref="F33:R35"/>
    <mergeCell ref="L10:N11"/>
    <mergeCell ref="P10:R11"/>
    <mergeCell ref="C12:F13"/>
    <mergeCell ref="G20:I20"/>
    <mergeCell ref="P16:R17"/>
    <mergeCell ref="P18:R19"/>
    <mergeCell ref="L20:R20"/>
    <mergeCell ref="L21:R31"/>
    <mergeCell ref="L12:N13"/>
    <mergeCell ref="L14:N15"/>
    <mergeCell ref="L16:N17"/>
    <mergeCell ref="L18:N19"/>
    <mergeCell ref="G10:I11"/>
    <mergeCell ref="G26:I26"/>
  </mergeCells>
  <phoneticPr fontId="18" type="noConversion"/>
  <conditionalFormatting sqref="G10:I11 G24:I25 G21:H21 G30:I32 G27:H27 G12">
    <cfRule type="cellIs" dxfId="7" priority="79" operator="equal">
      <formula>0</formula>
    </cfRule>
  </conditionalFormatting>
  <conditionalFormatting sqref="G16">
    <cfRule type="cellIs" dxfId="6" priority="74" operator="equal">
      <formula>0</formula>
    </cfRule>
  </conditionalFormatting>
  <conditionalFormatting sqref="G16">
    <cfRule type="iconSet" priority="75">
      <iconSet iconSet="5ArrowsGray">
        <cfvo type="percent" val="0"/>
        <cfvo type="percent" val="20"/>
        <cfvo type="percent" val="40"/>
        <cfvo type="percent" val="60"/>
        <cfvo type="percent" val="80"/>
      </iconSet>
    </cfRule>
  </conditionalFormatting>
  <conditionalFormatting sqref="G20">
    <cfRule type="cellIs" dxfId="5" priority="41" operator="equal">
      <formula>0</formula>
    </cfRule>
  </conditionalFormatting>
  <conditionalFormatting sqref="G20">
    <cfRule type="iconSet" priority="42">
      <iconSet iconSet="5ArrowsGray">
        <cfvo type="percent" val="0"/>
        <cfvo type="percent" val="20"/>
        <cfvo type="percent" val="40"/>
        <cfvo type="percent" val="60"/>
        <cfvo type="percent" val="80"/>
      </iconSet>
    </cfRule>
  </conditionalFormatting>
  <conditionalFormatting sqref="G26">
    <cfRule type="cellIs" dxfId="4" priority="39" operator="equal">
      <formula>0</formula>
    </cfRule>
  </conditionalFormatting>
  <conditionalFormatting sqref="G26">
    <cfRule type="iconSet" priority="40">
      <iconSet iconSet="5ArrowsGray">
        <cfvo type="percent" val="0"/>
        <cfvo type="percent" val="20"/>
        <cfvo type="percent" val="40"/>
        <cfvo type="percent" val="60"/>
        <cfvo type="percent" val="80"/>
      </iconSet>
    </cfRule>
  </conditionalFormatting>
  <dataValidations count="3">
    <dataValidation type="whole" allowBlank="1" showInputMessage="1" showErrorMessage="1" sqref="G24:I25 G30:I32 G10:I11" xr:uid="{9F3E0DE0-8A51-4568-82C0-20941F2BE5B5}">
      <formula1>0</formula1>
      <formula2>10000000000</formula2>
    </dataValidation>
    <dataValidation type="decimal" allowBlank="1" showInputMessage="1" showErrorMessage="1" sqref="G21:H21" xr:uid="{78977E7A-B012-4583-B502-68839FA11203}">
      <formula1>0</formula1>
      <formula2>10000000000</formula2>
    </dataValidation>
    <dataValidation type="list" allowBlank="1" showInputMessage="1" showErrorMessage="1" sqref="F19" xr:uid="{91626281-54A8-4310-B257-5BA1F5F7EB09}">
      <formula1>"0,1,2,3,4,5,6,7,8,9,10,15,20,25,30,35,40,45,50,75,100"</formula1>
    </dataValidation>
  </dataValidations>
  <pageMargins left="0.7" right="0.7" top="0.75" bottom="0.75" header="0.3" footer="0.3"/>
  <pageSetup orientation="landscape" r:id="rId1"/>
  <headerFooter>
    <oddFooter>&amp;L&amp;K02-067One PPG Place, Suite 3200  |  Pittsburgh, PA 15222  |  412.251.0848  |  sdlcpartners.com&amp;R&amp;9 &amp;K02-071©2020 SDLC Partners, L.P. All rights reserved.&amp;11 &amp;K01+000            &amp;K02-073 &amp;P</oddFooter>
  </headerFooter>
  <drawing r:id="rId2"/>
  <extLst>
    <ext xmlns:x14="http://schemas.microsoft.com/office/spreadsheetml/2009/9/main" uri="{78C0D931-6437-407d-A8EE-F0AAD7539E65}">
      <x14:conditionalFormattings>
        <x14:conditionalFormatting xmlns:xm="http://schemas.microsoft.com/office/excel/2006/main">
          <x14:cfRule type="iconSet" priority="105" id="{B07671FF-D3DC-4914-8E83-3EDC35844F26}">
            <x14:iconSet iconSet="5ArrowsGray" custom="1">
              <x14:cfvo type="percent">
                <xm:f>0</xm:f>
              </x14:cfvo>
              <x14:cfvo type="percent">
                <xm:f>20</xm:f>
              </x14:cfvo>
              <x14:cfvo type="percent">
                <xm:f>40</xm:f>
              </x14:cfvo>
              <x14:cfvo type="percent">
                <xm:f>60</xm:f>
              </x14:cfvo>
              <x14:cfvo type="percent">
                <xm:f>80</xm:f>
              </x14:cfvo>
              <x14:cfIcon iconSet="NoIcons" iconId="0"/>
              <x14:cfIcon iconSet="4ArrowsGray" iconId="1"/>
              <x14:cfIcon iconSet="3ArrowsGray" iconId="1"/>
              <x14:cfIcon iconSet="4ArrowsGray" iconId="2"/>
              <x14:cfIcon iconSet="3ArrowsGray" iconId="2"/>
            </x14:iconSet>
          </x14:cfRule>
          <xm:sqref>G17:G18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F177-F867-42A5-BDB1-97BF94ED39EE}">
  <dimension ref="A1:DF111"/>
  <sheetViews>
    <sheetView zoomScale="90" zoomScaleNormal="90" workbookViewId="0">
      <selection activeCell="G8" sqref="G8:I9"/>
    </sheetView>
  </sheetViews>
  <sheetFormatPr defaultColWidth="8.6328125" defaultRowHeight="14.5"/>
  <cols>
    <col min="1" max="2" width="1.6328125" style="3" customWidth="1"/>
    <col min="3" max="4" width="9" style="3" customWidth="1"/>
    <col min="5" max="5" width="9.6328125" style="3" customWidth="1"/>
    <col min="6" max="6" width="5.1796875" style="3" customWidth="1"/>
    <col min="7" max="7" width="8.6328125" style="4" customWidth="1"/>
    <col min="8" max="9" width="4.1796875" style="4" customWidth="1"/>
    <col min="10" max="11" width="1.6328125" style="3" customWidth="1"/>
    <col min="12" max="13" width="8.1796875" style="3" customWidth="1"/>
    <col min="14" max="14" width="8.1796875" style="1" customWidth="1"/>
    <col min="15" max="18" width="8.1796875" style="3" customWidth="1"/>
    <col min="19" max="19" width="1.6328125" style="3" customWidth="1"/>
    <col min="20" max="20" width="8.6328125" style="2" customWidth="1"/>
    <col min="21" max="22" width="10.6328125" style="2" customWidth="1"/>
    <col min="23" max="24" width="1.6328125" style="1" customWidth="1"/>
    <col min="25" max="25" width="17.453125" style="1" customWidth="1"/>
    <col min="26" max="26" width="1.6328125" style="1" customWidth="1"/>
    <col min="27" max="33" width="1.6328125" style="16" customWidth="1"/>
    <col min="34" max="34" width="1.6328125" style="13" customWidth="1"/>
    <col min="35" max="36" width="1.6328125" style="1" customWidth="1"/>
    <col min="37" max="40" width="8.6328125" style="1"/>
    <col min="41" max="44" width="1.6328125" style="1" customWidth="1"/>
    <col min="45" max="48" width="8.6328125" style="1"/>
    <col min="49" max="52" width="1.6328125" style="1" customWidth="1"/>
    <col min="53" max="56" width="8.6328125" style="1"/>
    <col min="57" max="59" width="1.6328125" style="1" customWidth="1"/>
    <col min="60" max="60" width="19.1796875" style="1" customWidth="1"/>
    <col min="61" max="65" width="8.6328125" style="1"/>
    <col min="66" max="67" width="9.1796875" style="1" customWidth="1"/>
    <col min="68" max="71" width="8.6328125" style="1"/>
    <col min="72" max="72" width="10.81640625" style="1" bestFit="1" customWidth="1"/>
    <col min="73" max="96" width="8.6328125" style="1"/>
    <col min="97" max="16384" width="8.6328125" style="3"/>
  </cols>
  <sheetData>
    <row r="1" spans="2:34" ht="15" customHeight="1">
      <c r="F1" s="166" t="s">
        <v>59</v>
      </c>
      <c r="G1" s="166"/>
      <c r="H1" s="166"/>
      <c r="I1" s="166"/>
      <c r="J1" s="166"/>
      <c r="K1" s="166"/>
      <c r="L1" s="166"/>
      <c r="M1" s="166"/>
      <c r="N1" s="166"/>
      <c r="O1" s="166"/>
      <c r="P1" s="166"/>
      <c r="Q1" s="166"/>
      <c r="R1" s="166"/>
    </row>
    <row r="2" spans="2:34" ht="15" customHeight="1">
      <c r="F2" s="166"/>
      <c r="G2" s="166"/>
      <c r="H2" s="166"/>
      <c r="I2" s="166"/>
      <c r="J2" s="166"/>
      <c r="K2" s="166"/>
      <c r="L2" s="166"/>
      <c r="M2" s="166"/>
      <c r="N2" s="166"/>
      <c r="O2" s="166"/>
      <c r="P2" s="166"/>
      <c r="Q2" s="166"/>
      <c r="R2" s="166"/>
    </row>
    <row r="3" spans="2:34" ht="15" customHeight="1">
      <c r="F3" s="166"/>
      <c r="G3" s="166"/>
      <c r="H3" s="166"/>
      <c r="I3" s="166"/>
      <c r="J3" s="166"/>
      <c r="K3" s="166"/>
      <c r="L3" s="166"/>
      <c r="M3" s="166"/>
      <c r="N3" s="166"/>
      <c r="O3" s="166"/>
      <c r="P3" s="166"/>
      <c r="Q3" s="166"/>
      <c r="R3" s="166"/>
    </row>
    <row r="4" spans="2:34" ht="15" customHeight="1">
      <c r="F4" s="166"/>
      <c r="G4" s="166"/>
      <c r="H4" s="166"/>
      <c r="I4" s="166"/>
      <c r="J4" s="166"/>
      <c r="K4" s="166"/>
      <c r="L4" s="166"/>
      <c r="M4" s="166"/>
      <c r="N4" s="166"/>
      <c r="O4" s="166"/>
      <c r="P4" s="166"/>
      <c r="Q4" s="166"/>
      <c r="R4" s="166"/>
    </row>
    <row r="5" spans="2:34" ht="8" customHeight="1">
      <c r="B5" s="8"/>
      <c r="C5" s="9"/>
      <c r="D5" s="9"/>
      <c r="E5" s="9"/>
      <c r="F5" s="9"/>
      <c r="G5" s="10"/>
      <c r="H5" s="10"/>
      <c r="I5" s="10"/>
      <c r="J5" s="11"/>
      <c r="K5" s="1"/>
      <c r="L5" s="124" t="s">
        <v>54</v>
      </c>
      <c r="M5" s="125"/>
      <c r="N5" s="125"/>
      <c r="O5" s="113" t="str">
        <f>_xlfn.CONCAT(O38,F19,"",O39)</f>
        <v>Potential increase if the stress &amp; anxiety related to COVID-19 causes a 20% increase in the size of your population with behavioral health conditions.</v>
      </c>
      <c r="P5" s="113"/>
      <c r="Q5" s="113"/>
      <c r="R5" s="114"/>
      <c r="S5" s="14"/>
      <c r="T5" s="1"/>
      <c r="U5" s="167"/>
      <c r="V5" s="167"/>
      <c r="W5" s="167"/>
      <c r="X5" s="167"/>
      <c r="AA5" s="1"/>
      <c r="AB5" s="1"/>
      <c r="AC5" s="1"/>
      <c r="AD5" s="1"/>
      <c r="AE5" s="1"/>
      <c r="AF5" s="1"/>
      <c r="AG5" s="1"/>
      <c r="AH5" s="1"/>
    </row>
    <row r="6" spans="2:34" ht="14" customHeight="1">
      <c r="B6" s="12"/>
      <c r="C6" s="134" t="s">
        <v>35</v>
      </c>
      <c r="D6" s="134"/>
      <c r="E6" s="134"/>
      <c r="F6" s="134"/>
      <c r="G6" s="134"/>
      <c r="H6" s="134"/>
      <c r="I6" s="134"/>
      <c r="J6" s="6"/>
      <c r="K6" s="1"/>
      <c r="L6" s="126"/>
      <c r="M6" s="127"/>
      <c r="N6" s="127"/>
      <c r="O6" s="115"/>
      <c r="P6" s="115"/>
      <c r="Q6" s="115"/>
      <c r="R6" s="116"/>
      <c r="S6" s="31"/>
      <c r="T6" s="28"/>
      <c r="U6" s="167"/>
      <c r="V6" s="167"/>
      <c r="W6" s="167"/>
      <c r="X6" s="167"/>
      <c r="AA6" s="1"/>
      <c r="AB6" s="1"/>
      <c r="AC6" s="1"/>
      <c r="AD6" s="1"/>
      <c r="AE6" s="1"/>
      <c r="AF6" s="1"/>
      <c r="AG6" s="1"/>
      <c r="AH6" s="1"/>
    </row>
    <row r="7" spans="2:34" ht="26.5" customHeight="1">
      <c r="B7" s="12"/>
      <c r="C7" s="134"/>
      <c r="D7" s="134"/>
      <c r="E7" s="134"/>
      <c r="F7" s="134"/>
      <c r="G7" s="134"/>
      <c r="H7" s="134"/>
      <c r="I7" s="134"/>
      <c r="J7" s="6"/>
      <c r="K7" s="1"/>
      <c r="L7" s="126"/>
      <c r="M7" s="127"/>
      <c r="N7" s="127"/>
      <c r="O7" s="115"/>
      <c r="P7" s="115"/>
      <c r="Q7" s="115"/>
      <c r="R7" s="116"/>
      <c r="S7" s="31"/>
      <c r="T7" s="28"/>
      <c r="U7" s="167"/>
      <c r="V7" s="167"/>
      <c r="W7" s="167"/>
      <c r="X7" s="167"/>
      <c r="AA7" s="1"/>
      <c r="AB7" s="1"/>
      <c r="AC7" s="1"/>
      <c r="AD7" s="1"/>
      <c r="AE7" s="1"/>
      <c r="AF7" s="1"/>
      <c r="AG7" s="1"/>
      <c r="AH7" s="1"/>
    </row>
    <row r="8" spans="2:34" ht="14" customHeight="1" thickBot="1">
      <c r="B8" s="12"/>
      <c r="C8" s="140" t="s">
        <v>45</v>
      </c>
      <c r="D8" s="141"/>
      <c r="E8" s="141"/>
      <c r="F8" s="142"/>
      <c r="G8" s="146">
        <v>1374000</v>
      </c>
      <c r="H8" s="147"/>
      <c r="I8" s="147"/>
      <c r="J8" s="6"/>
      <c r="K8" s="1"/>
      <c r="L8" s="104" t="s">
        <v>5</v>
      </c>
      <c r="M8" s="90"/>
      <c r="N8" s="90"/>
      <c r="O8" s="35"/>
      <c r="P8" s="90" t="s">
        <v>5</v>
      </c>
      <c r="Q8" s="90"/>
      <c r="R8" s="91"/>
      <c r="S8" s="31"/>
      <c r="T8" s="28"/>
      <c r="U8" s="28"/>
      <c r="V8" s="1"/>
      <c r="AA8" s="1"/>
      <c r="AB8" s="1"/>
      <c r="AC8" s="1"/>
      <c r="AD8" s="1"/>
      <c r="AE8" s="1"/>
      <c r="AF8" s="1"/>
      <c r="AG8" s="1"/>
      <c r="AH8" s="1"/>
    </row>
    <row r="9" spans="2:34" ht="14" customHeight="1" thickTop="1" thickBot="1">
      <c r="B9" s="12"/>
      <c r="C9" s="143"/>
      <c r="D9" s="144"/>
      <c r="E9" s="144"/>
      <c r="F9" s="145"/>
      <c r="G9" s="148"/>
      <c r="H9" s="149"/>
      <c r="I9" s="149"/>
      <c r="J9" s="6"/>
      <c r="K9" s="1"/>
      <c r="L9" s="104"/>
      <c r="M9" s="90"/>
      <c r="N9" s="90"/>
      <c r="O9" s="35"/>
      <c r="P9" s="90"/>
      <c r="Q9" s="90"/>
      <c r="R9" s="91"/>
      <c r="S9" s="31"/>
      <c r="T9" s="28"/>
      <c r="U9" s="28"/>
      <c r="V9" s="1"/>
      <c r="AA9" s="1"/>
      <c r="AB9" s="1"/>
      <c r="AC9" s="1"/>
      <c r="AD9" s="1"/>
      <c r="AE9" s="1"/>
      <c r="AF9" s="1"/>
      <c r="AG9" s="1"/>
      <c r="AH9" s="1"/>
    </row>
    <row r="10" spans="2:34" ht="17" customHeight="1" thickTop="1" thickBot="1">
      <c r="B10" s="12"/>
      <c r="C10" s="153" t="s">
        <v>49</v>
      </c>
      <c r="D10" s="153"/>
      <c r="E10" s="153"/>
      <c r="F10" s="154"/>
      <c r="G10" s="107">
        <v>43523</v>
      </c>
      <c r="H10" s="108"/>
      <c r="I10" s="109"/>
      <c r="J10" s="6"/>
      <c r="K10" s="1"/>
      <c r="L10" s="81">
        <f>SUM((N39*(G17*0.01)*G24))</f>
        <v>3269771.5876278859</v>
      </c>
      <c r="M10" s="82"/>
      <c r="N10" s="82"/>
      <c r="O10" s="36"/>
      <c r="P10" s="83">
        <f>SUM((N39*(((G19/G14)*100)*0.01)*G24))</f>
        <v>4147604.7997314543</v>
      </c>
      <c r="Q10" s="83"/>
      <c r="R10" s="84"/>
      <c r="S10" s="19"/>
      <c r="T10" s="20"/>
      <c r="U10" s="71"/>
      <c r="V10" s="1"/>
      <c r="AA10" s="1"/>
      <c r="AB10" s="1"/>
      <c r="AC10" s="1"/>
      <c r="AD10" s="1"/>
      <c r="AE10" s="1"/>
      <c r="AF10" s="1"/>
      <c r="AG10" s="1"/>
      <c r="AH10" s="1"/>
    </row>
    <row r="11" spans="2:34" ht="17" customHeight="1" thickTop="1" thickBot="1">
      <c r="B11" s="12"/>
      <c r="C11" s="155"/>
      <c r="D11" s="155"/>
      <c r="E11" s="155"/>
      <c r="F11" s="156"/>
      <c r="G11" s="110"/>
      <c r="H11" s="111"/>
      <c r="I11" s="112"/>
      <c r="J11" s="6"/>
      <c r="K11" s="1"/>
      <c r="L11" s="81"/>
      <c r="M11" s="82"/>
      <c r="N11" s="82"/>
      <c r="O11" s="36"/>
      <c r="P11" s="83"/>
      <c r="Q11" s="83"/>
      <c r="R11" s="84"/>
      <c r="S11" s="19"/>
      <c r="T11" s="20"/>
      <c r="U11" s="1"/>
      <c r="V11" s="1"/>
      <c r="AA11" s="1"/>
      <c r="AB11" s="1"/>
      <c r="AC11" s="1"/>
      <c r="AD11" s="1"/>
      <c r="AE11" s="1"/>
      <c r="AF11" s="1"/>
      <c r="AG11" s="1"/>
      <c r="AH11" s="1"/>
    </row>
    <row r="12" spans="2:34" ht="14" customHeight="1" thickTop="1">
      <c r="B12" s="12"/>
      <c r="C12" s="171" t="s">
        <v>50</v>
      </c>
      <c r="D12" s="171"/>
      <c r="E12" s="171"/>
      <c r="F12" s="171"/>
      <c r="G12" s="169">
        <v>28763</v>
      </c>
      <c r="H12" s="169"/>
      <c r="I12" s="169"/>
      <c r="J12" s="6"/>
      <c r="K12" s="1"/>
      <c r="L12" s="104" t="s">
        <v>6</v>
      </c>
      <c r="M12" s="90"/>
      <c r="N12" s="90"/>
      <c r="O12" s="35"/>
      <c r="P12" s="90" t="s">
        <v>6</v>
      </c>
      <c r="Q12" s="90"/>
      <c r="R12" s="91"/>
      <c r="S12" s="31"/>
      <c r="T12" s="28"/>
      <c r="U12" s="28"/>
      <c r="V12" s="1"/>
      <c r="AA12" s="1"/>
      <c r="AB12" s="1"/>
      <c r="AC12" s="1"/>
      <c r="AD12" s="1"/>
      <c r="AE12" s="1"/>
      <c r="AF12" s="1"/>
      <c r="AG12" s="1"/>
      <c r="AH12" s="1"/>
    </row>
    <row r="13" spans="2:34" ht="14" customHeight="1" thickBot="1">
      <c r="B13" s="12"/>
      <c r="C13" s="172"/>
      <c r="D13" s="172"/>
      <c r="E13" s="172"/>
      <c r="F13" s="172"/>
      <c r="G13" s="170"/>
      <c r="H13" s="170"/>
      <c r="I13" s="170"/>
      <c r="J13" s="6"/>
      <c r="K13" s="1"/>
      <c r="L13" s="104"/>
      <c r="M13" s="90"/>
      <c r="N13" s="90"/>
      <c r="O13" s="35"/>
      <c r="P13" s="90"/>
      <c r="Q13" s="90"/>
      <c r="R13" s="91"/>
      <c r="S13" s="31"/>
      <c r="T13" s="28"/>
      <c r="U13" s="28"/>
      <c r="V13" s="1"/>
      <c r="AA13" s="1"/>
      <c r="AB13" s="1"/>
      <c r="AC13" s="1"/>
      <c r="AD13" s="1"/>
      <c r="AE13" s="1"/>
      <c r="AF13" s="1"/>
      <c r="AG13" s="1"/>
      <c r="AH13" s="1"/>
    </row>
    <row r="14" spans="2:34" ht="14" customHeight="1" thickTop="1" thickBot="1">
      <c r="B14" s="12"/>
      <c r="C14" s="143" t="s">
        <v>2</v>
      </c>
      <c r="D14" s="144"/>
      <c r="E14" s="144"/>
      <c r="F14" s="145"/>
      <c r="G14" s="152">
        <v>673256</v>
      </c>
      <c r="H14" s="152"/>
      <c r="I14" s="152"/>
      <c r="J14" s="6"/>
      <c r="K14" s="1"/>
      <c r="L14" s="81">
        <f xml:space="preserve"> SUM(N39*(G17*0.01)*(G27*0.01)*G30)</f>
        <v>1289290.9867767403</v>
      </c>
      <c r="M14" s="82"/>
      <c r="N14" s="82"/>
      <c r="O14" s="35"/>
      <c r="P14" s="83">
        <f xml:space="preserve"> SUM(((Q38*R36)+G10)*(((G19/G14)*100)*0.01)*(G27*0.01)*G30)</f>
        <v>1851586.4635899456</v>
      </c>
      <c r="Q14" s="83"/>
      <c r="R14" s="84"/>
      <c r="S14" s="31"/>
      <c r="T14" s="28"/>
      <c r="U14" s="28"/>
      <c r="V14" s="1"/>
      <c r="AA14" s="1"/>
      <c r="AB14" s="1"/>
      <c r="AC14" s="1"/>
      <c r="AD14" s="1"/>
      <c r="AE14" s="1"/>
      <c r="AF14" s="1"/>
      <c r="AG14" s="1"/>
      <c r="AH14" s="1"/>
    </row>
    <row r="15" spans="2:34" ht="14" customHeight="1" thickTop="1" thickBot="1">
      <c r="B15" s="12"/>
      <c r="C15" s="143"/>
      <c r="D15" s="144"/>
      <c r="E15" s="144"/>
      <c r="F15" s="145"/>
      <c r="G15" s="149"/>
      <c r="H15" s="149"/>
      <c r="I15" s="149"/>
      <c r="J15" s="6"/>
      <c r="K15" s="1"/>
      <c r="L15" s="81"/>
      <c r="M15" s="82"/>
      <c r="N15" s="82"/>
      <c r="O15" s="35"/>
      <c r="P15" s="83"/>
      <c r="Q15" s="83"/>
      <c r="R15" s="84"/>
      <c r="S15" s="31"/>
      <c r="T15" s="28"/>
      <c r="U15" s="28"/>
      <c r="V15" s="1"/>
      <c r="AA15" s="1"/>
      <c r="AB15" s="1"/>
      <c r="AC15" s="1"/>
      <c r="AD15" s="1"/>
      <c r="AE15" s="1"/>
      <c r="AF15" s="1"/>
      <c r="AG15" s="1"/>
      <c r="AH15" s="1"/>
    </row>
    <row r="16" spans="2:34" ht="14" customHeight="1" thickTop="1" thickBot="1">
      <c r="B16" s="12"/>
      <c r="C16" s="137" t="s">
        <v>58</v>
      </c>
      <c r="D16" s="138"/>
      <c r="E16" s="138"/>
      <c r="F16" s="139"/>
      <c r="G16" s="87" t="s">
        <v>0</v>
      </c>
      <c r="H16" s="88"/>
      <c r="I16" s="89"/>
      <c r="J16" s="6"/>
      <c r="K16" s="1"/>
      <c r="L16" s="104" t="s">
        <v>7</v>
      </c>
      <c r="M16" s="90"/>
      <c r="N16" s="90"/>
      <c r="O16" s="117"/>
      <c r="P16" s="90" t="s">
        <v>7</v>
      </c>
      <c r="Q16" s="90"/>
      <c r="R16" s="91"/>
      <c r="S16" s="21"/>
      <c r="T16" s="22"/>
      <c r="U16" s="1"/>
      <c r="V16" s="1"/>
      <c r="AA16" s="1"/>
      <c r="AB16" s="1"/>
      <c r="AC16" s="1"/>
      <c r="AD16" s="1"/>
      <c r="AE16" s="1"/>
      <c r="AF16" s="1"/>
      <c r="AG16" s="1"/>
      <c r="AH16" s="1"/>
    </row>
    <row r="17" spans="1:34" ht="14" customHeight="1" thickTop="1" thickBot="1">
      <c r="B17" s="12"/>
      <c r="C17" s="137"/>
      <c r="D17" s="138"/>
      <c r="E17" s="138"/>
      <c r="F17" s="139"/>
      <c r="G17" s="132">
        <f>IF(H17&gt;0,((H17/G14)*100))</f>
        <v>3.1303100158037953</v>
      </c>
      <c r="H17" s="128">
        <v>21075</v>
      </c>
      <c r="I17" s="129"/>
      <c r="J17" s="6"/>
      <c r="K17" s="1"/>
      <c r="L17" s="104"/>
      <c r="M17" s="90"/>
      <c r="N17" s="90"/>
      <c r="O17" s="117"/>
      <c r="P17" s="90"/>
      <c r="Q17" s="90"/>
      <c r="R17" s="91"/>
      <c r="S17" s="21"/>
      <c r="T17" s="22"/>
      <c r="U17" s="1"/>
      <c r="V17" s="1"/>
      <c r="AA17" s="1"/>
      <c r="AB17" s="1"/>
      <c r="AC17" s="1"/>
      <c r="AD17" s="1"/>
      <c r="AE17" s="1"/>
      <c r="AF17" s="1"/>
      <c r="AG17" s="1"/>
      <c r="AH17" s="1"/>
    </row>
    <row r="18" spans="1:34" ht="14" customHeight="1" thickTop="1" thickBot="1">
      <c r="B18" s="12"/>
      <c r="C18" s="137"/>
      <c r="D18" s="138"/>
      <c r="E18" s="138"/>
      <c r="F18" s="139"/>
      <c r="G18" s="163"/>
      <c r="H18" s="164"/>
      <c r="I18" s="165"/>
      <c r="J18" s="6"/>
      <c r="K18" s="1"/>
      <c r="L18" s="105">
        <f>SUM(L10,L14)</f>
        <v>4559062.5744046262</v>
      </c>
      <c r="M18" s="106"/>
      <c r="N18" s="106"/>
      <c r="O18" s="17"/>
      <c r="P18" s="83">
        <f>SUM(P10,P14)</f>
        <v>5999191.2633213997</v>
      </c>
      <c r="Q18" s="83"/>
      <c r="R18" s="84"/>
      <c r="S18" s="21"/>
      <c r="T18" s="22"/>
      <c r="U18" s="1"/>
      <c r="V18" s="1"/>
      <c r="AA18" s="1"/>
      <c r="AB18" s="1"/>
      <c r="AC18" s="1"/>
      <c r="AD18" s="1"/>
      <c r="AE18" s="1"/>
      <c r="AF18" s="1"/>
      <c r="AG18" s="1"/>
      <c r="AH18" s="1"/>
    </row>
    <row r="19" spans="1:34" ht="43" customHeight="1" thickTop="1" thickBot="1">
      <c r="B19" s="12"/>
      <c r="C19" s="168" t="str">
        <f>(O5)</f>
        <v>Potential increase if the stress &amp; anxiety related to COVID-19 causes a 20% increase in the size of your population with behavioral health conditions.</v>
      </c>
      <c r="D19" s="168"/>
      <c r="E19" s="168"/>
      <c r="F19" s="67">
        <v>20</v>
      </c>
      <c r="G19" s="173">
        <f>((G10*(F19/100))*0.65)+H17</f>
        <v>26732.99</v>
      </c>
      <c r="H19" s="173"/>
      <c r="I19" s="173"/>
      <c r="J19" s="6"/>
      <c r="K19" s="1"/>
      <c r="L19" s="105"/>
      <c r="M19" s="106"/>
      <c r="N19" s="106"/>
      <c r="O19" s="36"/>
      <c r="P19" s="83"/>
      <c r="Q19" s="83"/>
      <c r="R19" s="84"/>
      <c r="S19" s="21"/>
      <c r="T19" s="22"/>
      <c r="U19" s="1"/>
      <c r="V19" s="1"/>
      <c r="AA19" s="1"/>
      <c r="AB19" s="1"/>
      <c r="AC19" s="1"/>
      <c r="AD19" s="1"/>
      <c r="AE19" s="1"/>
      <c r="AF19" s="1"/>
      <c r="AG19" s="1"/>
      <c r="AH19" s="1"/>
    </row>
    <row r="20" spans="1:34" ht="14" customHeight="1" thickTop="1" thickBot="1">
      <c r="B20" s="12"/>
      <c r="C20" s="137" t="s">
        <v>36</v>
      </c>
      <c r="D20" s="138"/>
      <c r="E20" s="138"/>
      <c r="F20" s="139"/>
      <c r="G20" s="87" t="s">
        <v>0</v>
      </c>
      <c r="H20" s="88"/>
      <c r="I20" s="89"/>
      <c r="J20" s="6"/>
      <c r="K20" s="1"/>
      <c r="L20" s="180" t="s">
        <v>1</v>
      </c>
      <c r="M20" s="181"/>
      <c r="N20" s="181"/>
      <c r="O20" s="181"/>
      <c r="P20" s="181"/>
      <c r="Q20" s="181"/>
      <c r="R20" s="182"/>
      <c r="S20" s="23"/>
      <c r="T20" s="24"/>
      <c r="U20" s="1"/>
      <c r="V20" s="1"/>
      <c r="AA20" s="1"/>
      <c r="AB20" s="1"/>
      <c r="AC20" s="1"/>
      <c r="AD20" s="1"/>
      <c r="AE20" s="1"/>
      <c r="AF20" s="1"/>
      <c r="AG20" s="1"/>
      <c r="AH20" s="1"/>
    </row>
    <row r="21" spans="1:34" ht="14" customHeight="1" thickTop="1" thickBot="1">
      <c r="B21" s="12"/>
      <c r="C21" s="137"/>
      <c r="D21" s="138"/>
      <c r="E21" s="138"/>
      <c r="F21" s="139"/>
      <c r="G21" s="132">
        <f>IF(H21&gt;0,((H21/P39)*100))</f>
        <v>13.722419928825621</v>
      </c>
      <c r="H21" s="128">
        <v>2892</v>
      </c>
      <c r="I21" s="129"/>
      <c r="J21" s="6"/>
      <c r="K21" s="1"/>
      <c r="L21" s="95"/>
      <c r="M21" s="96"/>
      <c r="N21" s="96"/>
      <c r="O21" s="96"/>
      <c r="P21" s="96"/>
      <c r="Q21" s="96"/>
      <c r="R21" s="97"/>
      <c r="S21" s="23"/>
      <c r="T21" s="24"/>
      <c r="U21" s="1"/>
      <c r="V21" s="1"/>
      <c r="AA21" s="1"/>
      <c r="AB21" s="1"/>
      <c r="AC21" s="1"/>
      <c r="AD21" s="1"/>
      <c r="AE21" s="1"/>
      <c r="AF21" s="1"/>
      <c r="AG21" s="1"/>
      <c r="AH21" s="1"/>
    </row>
    <row r="22" spans="1:34" ht="14" customHeight="1" thickTop="1" thickBot="1">
      <c r="B22" s="12"/>
      <c r="C22" s="137"/>
      <c r="D22" s="138"/>
      <c r="E22" s="138"/>
      <c r="F22" s="139"/>
      <c r="G22" s="133"/>
      <c r="H22" s="130"/>
      <c r="I22" s="131"/>
      <c r="J22" s="6"/>
      <c r="K22" s="1"/>
      <c r="L22" s="98"/>
      <c r="M22" s="99"/>
      <c r="N22" s="99"/>
      <c r="O22" s="99"/>
      <c r="P22" s="99"/>
      <c r="Q22" s="99"/>
      <c r="R22" s="100"/>
      <c r="S22" s="21"/>
      <c r="T22" s="22"/>
      <c r="U22" s="1"/>
      <c r="V22" s="1"/>
      <c r="AA22" s="1"/>
      <c r="AB22" s="1"/>
      <c r="AC22" s="1"/>
      <c r="AD22" s="1"/>
      <c r="AE22" s="1"/>
      <c r="AF22" s="1"/>
      <c r="AG22" s="1"/>
      <c r="AH22" s="1"/>
    </row>
    <row r="23" spans="1:34" ht="32" customHeight="1" thickTop="1" thickBot="1">
      <c r="B23" s="12"/>
      <c r="C23" s="168" t="str">
        <f>(O5)</f>
        <v>Potential increase if the stress &amp; anxiety related to COVID-19 causes a 20% increase in the size of your population with behavioral health conditions.</v>
      </c>
      <c r="D23" s="168"/>
      <c r="E23" s="168"/>
      <c r="F23" s="168"/>
      <c r="G23" s="168"/>
      <c r="H23" s="135">
        <f>SUM(G19*(G21/100))</f>
        <v>3668.4131473309608</v>
      </c>
      <c r="I23" s="135"/>
      <c r="J23" s="6"/>
      <c r="K23" s="1"/>
      <c r="L23" s="98"/>
      <c r="M23" s="99"/>
      <c r="N23" s="99"/>
      <c r="O23" s="99"/>
      <c r="P23" s="99"/>
      <c r="Q23" s="99"/>
      <c r="R23" s="100"/>
      <c r="S23" s="21"/>
      <c r="T23" s="22"/>
      <c r="U23" s="1"/>
      <c r="V23" s="1"/>
      <c r="AA23" s="1"/>
      <c r="AB23" s="1"/>
      <c r="AC23" s="1"/>
      <c r="AD23" s="1"/>
      <c r="AE23" s="1"/>
      <c r="AF23" s="1"/>
      <c r="AG23" s="1"/>
      <c r="AH23" s="1"/>
    </row>
    <row r="24" spans="1:34" ht="16" customHeight="1" thickTop="1" thickBot="1">
      <c r="B24" s="12"/>
      <c r="C24" s="137" t="s">
        <v>4</v>
      </c>
      <c r="D24" s="138"/>
      <c r="E24" s="138"/>
      <c r="F24" s="139"/>
      <c r="G24" s="118">
        <v>2400</v>
      </c>
      <c r="H24" s="119"/>
      <c r="I24" s="120"/>
      <c r="J24" s="6"/>
      <c r="K24" s="1"/>
      <c r="L24" s="98"/>
      <c r="M24" s="99"/>
      <c r="N24" s="99"/>
      <c r="O24" s="99"/>
      <c r="P24" s="99"/>
      <c r="Q24" s="99"/>
      <c r="R24" s="100"/>
      <c r="S24" s="21"/>
      <c r="T24" s="22"/>
      <c r="U24" s="1"/>
      <c r="V24" s="1"/>
      <c r="AA24" s="1"/>
      <c r="AB24" s="1"/>
      <c r="AC24" s="1"/>
      <c r="AD24" s="1"/>
      <c r="AE24" s="1"/>
      <c r="AF24" s="1"/>
      <c r="AG24" s="1"/>
      <c r="AH24" s="1"/>
    </row>
    <row r="25" spans="1:34" ht="16" customHeight="1" thickTop="1" thickBot="1">
      <c r="B25" s="12"/>
      <c r="C25" s="137"/>
      <c r="D25" s="138"/>
      <c r="E25" s="138"/>
      <c r="F25" s="139"/>
      <c r="G25" s="121"/>
      <c r="H25" s="122"/>
      <c r="I25" s="123"/>
      <c r="J25" s="6"/>
      <c r="K25" s="1"/>
      <c r="L25" s="98"/>
      <c r="M25" s="99"/>
      <c r="N25" s="99"/>
      <c r="O25" s="99"/>
      <c r="P25" s="99"/>
      <c r="Q25" s="99"/>
      <c r="R25" s="100"/>
      <c r="S25" s="21"/>
      <c r="T25" s="22"/>
      <c r="U25" s="1"/>
      <c r="V25" s="1"/>
      <c r="AA25" s="1"/>
      <c r="AB25" s="1"/>
      <c r="AC25" s="1"/>
      <c r="AD25" s="1"/>
      <c r="AE25" s="1"/>
      <c r="AF25" s="1"/>
      <c r="AG25" s="1"/>
      <c r="AH25" s="1"/>
    </row>
    <row r="26" spans="1:34" ht="14" customHeight="1" thickTop="1" thickBot="1">
      <c r="B26" s="12"/>
      <c r="C26" s="137" t="s">
        <v>22</v>
      </c>
      <c r="D26" s="138"/>
      <c r="E26" s="138"/>
      <c r="F26" s="139"/>
      <c r="G26" s="87" t="s">
        <v>0</v>
      </c>
      <c r="H26" s="88"/>
      <c r="I26" s="89"/>
      <c r="J26" s="6"/>
      <c r="K26" s="1"/>
      <c r="L26" s="98"/>
      <c r="M26" s="99"/>
      <c r="N26" s="99"/>
      <c r="O26" s="99"/>
      <c r="P26" s="99"/>
      <c r="Q26" s="99"/>
      <c r="R26" s="100"/>
      <c r="S26" s="25"/>
      <c r="T26" s="26"/>
      <c r="U26" s="1"/>
      <c r="V26" s="1"/>
      <c r="AA26" s="1"/>
      <c r="AB26" s="1"/>
      <c r="AC26" s="1"/>
      <c r="AD26" s="1"/>
      <c r="AE26" s="1"/>
      <c r="AF26" s="1"/>
      <c r="AG26" s="1"/>
      <c r="AH26" s="1"/>
    </row>
    <row r="27" spans="1:34" ht="14" customHeight="1" thickTop="1" thickBot="1">
      <c r="B27" s="12"/>
      <c r="C27" s="137"/>
      <c r="D27" s="138"/>
      <c r="E27" s="138"/>
      <c r="F27" s="139"/>
      <c r="G27" s="132">
        <f>IF(H27&gt;0,(H27/R38)*100)</f>
        <v>10.75380359612725</v>
      </c>
      <c r="H27" s="128">
        <v>311</v>
      </c>
      <c r="I27" s="129"/>
      <c r="J27" s="6"/>
      <c r="K27" s="1"/>
      <c r="L27" s="98"/>
      <c r="M27" s="99"/>
      <c r="N27" s="99"/>
      <c r="O27" s="99"/>
      <c r="P27" s="99"/>
      <c r="Q27" s="99"/>
      <c r="R27" s="100"/>
      <c r="S27" s="32"/>
      <c r="T27" s="29"/>
      <c r="U27" s="1"/>
      <c r="V27" s="1"/>
      <c r="AA27" s="1"/>
      <c r="AB27" s="1"/>
      <c r="AC27" s="1"/>
      <c r="AD27" s="1"/>
      <c r="AE27" s="1"/>
      <c r="AF27" s="1"/>
      <c r="AG27" s="1"/>
      <c r="AH27" s="1"/>
    </row>
    <row r="28" spans="1:34" ht="14" customHeight="1" thickTop="1" thickBot="1">
      <c r="B28" s="12"/>
      <c r="C28" s="137"/>
      <c r="D28" s="138"/>
      <c r="E28" s="138"/>
      <c r="F28" s="139"/>
      <c r="G28" s="133"/>
      <c r="H28" s="130"/>
      <c r="I28" s="131"/>
      <c r="J28" s="6"/>
      <c r="K28" s="1"/>
      <c r="L28" s="98"/>
      <c r="M28" s="99"/>
      <c r="N28" s="99"/>
      <c r="O28" s="99"/>
      <c r="P28" s="99"/>
      <c r="Q28" s="99"/>
      <c r="R28" s="100"/>
      <c r="S28" s="29"/>
      <c r="T28" s="29"/>
      <c r="U28" s="1"/>
      <c r="V28" s="1"/>
      <c r="AA28" s="1"/>
      <c r="AB28" s="1"/>
      <c r="AC28" s="1"/>
      <c r="AD28" s="1"/>
      <c r="AE28" s="1"/>
      <c r="AF28" s="1"/>
      <c r="AG28" s="1"/>
      <c r="AH28" s="1"/>
    </row>
    <row r="29" spans="1:34" ht="33.5" customHeight="1" thickTop="1" thickBot="1">
      <c r="B29" s="12"/>
      <c r="C29" s="168" t="str">
        <f>(O5)</f>
        <v>Potential increase if the stress &amp; anxiety related to COVID-19 causes a 20% increase in the size of your population with behavioral health conditions.</v>
      </c>
      <c r="D29" s="168"/>
      <c r="E29" s="168"/>
      <c r="F29" s="168"/>
      <c r="G29" s="168"/>
      <c r="H29" s="135">
        <f>SUM(H23*(G27/100))</f>
        <v>394.49394495848168</v>
      </c>
      <c r="I29" s="135"/>
      <c r="J29" s="6"/>
      <c r="K29" s="1"/>
      <c r="L29" s="98"/>
      <c r="M29" s="99"/>
      <c r="N29" s="99"/>
      <c r="O29" s="99"/>
      <c r="P29" s="99"/>
      <c r="Q29" s="99"/>
      <c r="R29" s="100"/>
      <c r="S29" s="30"/>
      <c r="T29" s="30"/>
      <c r="U29" s="1"/>
      <c r="V29" s="1"/>
      <c r="AA29" s="1"/>
      <c r="AB29" s="1"/>
      <c r="AC29" s="1"/>
      <c r="AD29" s="1"/>
      <c r="AE29" s="1"/>
      <c r="AF29" s="1"/>
      <c r="AG29" s="1"/>
      <c r="AH29" s="1"/>
    </row>
    <row r="30" spans="1:34" ht="14" customHeight="1" thickTop="1" thickBot="1">
      <c r="B30" s="12"/>
      <c r="C30" s="174" t="s">
        <v>55</v>
      </c>
      <c r="D30" s="175"/>
      <c r="E30" s="175"/>
      <c r="F30" s="176"/>
      <c r="G30" s="118">
        <v>8800</v>
      </c>
      <c r="H30" s="119"/>
      <c r="I30" s="120"/>
      <c r="J30" s="6"/>
      <c r="K30" s="1"/>
      <c r="L30" s="98"/>
      <c r="M30" s="99"/>
      <c r="N30" s="99"/>
      <c r="O30" s="99"/>
      <c r="P30" s="99"/>
      <c r="Q30" s="99"/>
      <c r="R30" s="100"/>
      <c r="S30" s="27"/>
      <c r="T30" s="27"/>
      <c r="U30" s="1"/>
      <c r="V30" s="1"/>
      <c r="AA30" s="1"/>
      <c r="AB30" s="1"/>
      <c r="AC30" s="1"/>
      <c r="AD30" s="1"/>
      <c r="AE30" s="1"/>
      <c r="AF30" s="1"/>
      <c r="AG30" s="1"/>
      <c r="AH30" s="1"/>
    </row>
    <row r="31" spans="1:34" ht="14" customHeight="1" thickTop="1">
      <c r="B31" s="37"/>
      <c r="C31" s="177"/>
      <c r="D31" s="178"/>
      <c r="E31" s="178"/>
      <c r="F31" s="179"/>
      <c r="G31" s="160"/>
      <c r="H31" s="161"/>
      <c r="I31" s="162"/>
      <c r="J31" s="7"/>
      <c r="K31" s="1"/>
      <c r="L31" s="101"/>
      <c r="M31" s="102"/>
      <c r="N31" s="102"/>
      <c r="O31" s="102"/>
      <c r="P31" s="102"/>
      <c r="Q31" s="102"/>
      <c r="R31" s="103"/>
      <c r="S31" s="18"/>
      <c r="T31" s="15"/>
      <c r="U31" s="15"/>
      <c r="V31" s="15"/>
      <c r="W31" s="15"/>
      <c r="X31" s="15"/>
      <c r="Y31" s="15"/>
      <c r="Z31" s="15"/>
      <c r="AA31" s="15"/>
      <c r="AB31" s="1"/>
      <c r="AC31" s="1"/>
      <c r="AD31" s="1"/>
      <c r="AE31" s="1"/>
      <c r="AF31" s="1"/>
      <c r="AG31" s="1"/>
      <c r="AH31" s="1"/>
    </row>
    <row r="32" spans="1:34" ht="15" customHeight="1">
      <c r="A32" s="1"/>
      <c r="B32" s="1"/>
      <c r="C32" s="1"/>
      <c r="D32" s="1"/>
      <c r="E32" s="1"/>
      <c r="F32" s="183" t="s">
        <v>41</v>
      </c>
      <c r="G32" s="183"/>
      <c r="H32" s="183"/>
      <c r="I32" s="183"/>
      <c r="J32" s="183"/>
      <c r="K32" s="183"/>
      <c r="L32" s="183"/>
      <c r="M32" s="183"/>
      <c r="N32" s="183"/>
      <c r="O32" s="1"/>
      <c r="P32" s="1"/>
      <c r="Q32" s="1"/>
      <c r="R32" s="1"/>
      <c r="S32" s="1"/>
    </row>
    <row r="33" spans="1:110" ht="15" customHeight="1">
      <c r="A33" s="1"/>
      <c r="B33" s="1"/>
      <c r="C33" s="1"/>
      <c r="D33" s="1"/>
      <c r="E33" s="1"/>
      <c r="F33" s="183"/>
      <c r="G33" s="183"/>
      <c r="H33" s="183"/>
      <c r="I33" s="183"/>
      <c r="J33" s="183"/>
      <c r="K33" s="183"/>
      <c r="L33" s="183"/>
      <c r="M33" s="183"/>
      <c r="N33" s="183"/>
      <c r="O33" s="1"/>
      <c r="P33" s="1"/>
      <c r="Q33" s="1"/>
      <c r="R33" s="1"/>
      <c r="S33" s="1"/>
    </row>
    <row r="34" spans="1:110" ht="15" customHeight="1">
      <c r="A34" s="1"/>
      <c r="B34" s="1"/>
      <c r="C34" s="1"/>
      <c r="D34" s="1"/>
      <c r="E34" s="1"/>
      <c r="F34" s="183"/>
      <c r="G34" s="183"/>
      <c r="H34" s="183"/>
      <c r="I34" s="183"/>
      <c r="J34" s="183"/>
      <c r="K34" s="183"/>
      <c r="L34" s="183"/>
      <c r="M34" s="183"/>
      <c r="N34" s="183"/>
      <c r="O34" s="1"/>
      <c r="P34" s="1"/>
      <c r="Q34" s="1"/>
      <c r="R34" s="1"/>
      <c r="S34" s="1"/>
    </row>
    <row r="35" spans="1:110" ht="51.5" customHeight="1" thickBot="1">
      <c r="A35" s="1"/>
      <c r="B35" s="52"/>
      <c r="C35" s="205" t="s">
        <v>40</v>
      </c>
      <c r="D35" s="206"/>
      <c r="E35" s="206"/>
      <c r="F35" s="206"/>
      <c r="G35" s="207">
        <v>43.23</v>
      </c>
      <c r="H35" s="207"/>
      <c r="I35" s="207"/>
      <c r="J35" s="208"/>
      <c r="K35" s="52"/>
      <c r="P35" s="54"/>
      <c r="Q35" s="54"/>
      <c r="R35" s="54"/>
      <c r="S35" s="54"/>
      <c r="T35" s="54"/>
      <c r="U35" s="54"/>
    </row>
    <row r="36" spans="1:110" ht="45" customHeight="1" thickTop="1">
      <c r="A36" s="1"/>
      <c r="B36" s="52"/>
      <c r="C36" s="202" t="str">
        <f>_xlfn.CONCAT("If the increased stress &amp; anxiety casued by the COVID-19 pandemic causes an increase of ",F19,"% to your behavioral health population you will realize an increase in population from ",G10," to ",Q36," individuals.  According to research from The Journal of Nervous and Mental Disease 65% of that increase of ",Q37," will have a comorbidity with diabetes.  ")</f>
        <v xml:space="preserve">If the increased stress &amp; anxiety casued by the COVID-19 pandemic causes an increase of 20% to your behavioral health population you will realize an increase in population from 43523 to 52228 individuals.  According to research from The Journal of Nervous and Mental Disease 65% of that increase of 8705 will have a comorbidity with diabetes.  </v>
      </c>
      <c r="D36" s="203"/>
      <c r="E36" s="203"/>
      <c r="F36" s="203"/>
      <c r="G36" s="203"/>
      <c r="H36" s="203"/>
      <c r="I36" s="203"/>
      <c r="J36" s="204"/>
      <c r="K36" s="52"/>
      <c r="L36" s="52"/>
      <c r="M36" s="3">
        <f>(M37*(F19/100))+M37</f>
        <v>52227.6</v>
      </c>
      <c r="N36" s="53">
        <f>(M37*(F19/100))</f>
        <v>8704.6</v>
      </c>
      <c r="O36" s="52">
        <f>(N36*0.65)</f>
        <v>5657.9900000000007</v>
      </c>
      <c r="P36" s="52"/>
      <c r="Q36" s="3">
        <f>ROUND(M36,0)</f>
        <v>52228</v>
      </c>
      <c r="R36" s="61">
        <f>SUM(F19/100)</f>
        <v>0.2</v>
      </c>
    </row>
    <row r="37" spans="1:110" ht="59.5" customHeight="1">
      <c r="A37" s="1"/>
      <c r="B37" s="52"/>
      <c r="C37" s="202"/>
      <c r="D37" s="203"/>
      <c r="E37" s="203"/>
      <c r="F37" s="203"/>
      <c r="G37" s="203"/>
      <c r="H37" s="203"/>
      <c r="I37" s="203"/>
      <c r="J37" s="204"/>
      <c r="K37" s="52"/>
      <c r="L37" s="52"/>
      <c r="M37" s="57">
        <f>SUM(G10:G11)</f>
        <v>43523</v>
      </c>
      <c r="N37" s="52">
        <f>SUM(G8,M37  * -1)</f>
        <v>1330477</v>
      </c>
      <c r="O37" s="52" t="s">
        <v>37</v>
      </c>
      <c r="Q37" s="52">
        <f>ROUND(N36,0)</f>
        <v>8705</v>
      </c>
      <c r="R37" s="63">
        <f>SUM(1-R36)</f>
        <v>0.8</v>
      </c>
      <c r="V37" s="4"/>
      <c r="W37" s="4"/>
      <c r="X37" s="3"/>
      <c r="Y37" s="3"/>
      <c r="Z37" s="3"/>
      <c r="AA37" s="3"/>
      <c r="AB37" s="1"/>
      <c r="AC37" s="3"/>
      <c r="AD37" s="3"/>
      <c r="AE37" s="3"/>
      <c r="AF37" s="3"/>
      <c r="AG37" s="3"/>
      <c r="AH37" s="2"/>
      <c r="AI37" s="2"/>
      <c r="AJ37" s="2"/>
      <c r="AO37" s="16"/>
      <c r="AP37" s="16"/>
      <c r="AQ37" s="16"/>
      <c r="AR37" s="16"/>
      <c r="AS37" s="16"/>
      <c r="AT37" s="16"/>
      <c r="AU37" s="16"/>
      <c r="AV37" s="13"/>
      <c r="CS37" s="1"/>
      <c r="CT37" s="1"/>
      <c r="CU37" s="1"/>
      <c r="CV37" s="1"/>
      <c r="CW37" s="1"/>
      <c r="CX37" s="1"/>
      <c r="CY37" s="1"/>
      <c r="CZ37" s="1"/>
      <c r="DA37" s="1"/>
      <c r="DB37" s="1"/>
      <c r="DC37" s="1"/>
      <c r="DD37" s="1"/>
      <c r="DE37" s="1"/>
      <c r="DF37" s="1"/>
    </row>
    <row r="38" spans="1:110" ht="16" customHeight="1">
      <c r="A38" s="1"/>
      <c r="B38" s="52"/>
      <c r="C38" s="202"/>
      <c r="D38" s="203"/>
      <c r="E38" s="203"/>
      <c r="F38" s="203"/>
      <c r="G38" s="203"/>
      <c r="H38" s="203"/>
      <c r="I38" s="203"/>
      <c r="J38" s="204"/>
      <c r="K38" s="52"/>
      <c r="L38" s="52"/>
      <c r="M38" s="55" t="s">
        <v>25</v>
      </c>
      <c r="N38" s="56">
        <f>SUM(G8)</f>
        <v>1374000</v>
      </c>
      <c r="O38" s="55" t="s">
        <v>34</v>
      </c>
      <c r="P38" s="58" t="s">
        <v>33</v>
      </c>
      <c r="Q38" s="59">
        <f>SUM(G12)</f>
        <v>28763</v>
      </c>
      <c r="R38" s="60">
        <f xml:space="preserve"> ((G21/100) * P39)</f>
        <v>2891.9999999999995</v>
      </c>
      <c r="T38" s="3"/>
      <c r="U38" s="3"/>
      <c r="V38" s="4"/>
      <c r="W38" s="4"/>
      <c r="X38" s="3"/>
      <c r="Y38" s="3"/>
      <c r="Z38" s="3"/>
      <c r="AA38" s="3"/>
      <c r="AB38" s="1"/>
      <c r="AC38" s="3"/>
      <c r="AD38" s="3"/>
      <c r="AE38" s="3"/>
      <c r="AF38" s="3"/>
      <c r="AG38" s="3"/>
      <c r="AH38" s="2"/>
      <c r="AI38" s="2"/>
      <c r="AJ38" s="2"/>
      <c r="AO38" s="16"/>
      <c r="AP38" s="16"/>
      <c r="AQ38" s="16"/>
      <c r="AR38" s="16"/>
      <c r="AS38" s="16"/>
      <c r="AT38" s="16"/>
      <c r="AU38" s="16"/>
      <c r="AV38" s="13"/>
      <c r="CS38" s="1"/>
      <c r="CT38" s="1"/>
      <c r="CU38" s="1"/>
      <c r="CV38" s="1"/>
      <c r="CW38" s="1"/>
      <c r="CX38" s="1"/>
      <c r="CY38" s="1"/>
      <c r="CZ38" s="1"/>
      <c r="DA38" s="1"/>
      <c r="DB38" s="1"/>
      <c r="DC38" s="1"/>
      <c r="DD38" s="1"/>
      <c r="DE38" s="1"/>
      <c r="DF38" s="1"/>
    </row>
    <row r="39" spans="1:110" ht="45" customHeight="1">
      <c r="A39" s="1"/>
      <c r="B39" s="52"/>
      <c r="C39" s="184" t="str">
        <f>_xlfn.CONCAT("What that translates to is ",Q39," new patients with a diabetes &amp; behavioral health comorbidity.  Research from The ADA shows that you can expect an increase in cost of 4.5x  for each of these individuals.  At your current pmpm cost, you would see an increase from $",G35," to $",ROUND(N41,2)," per individual.")</f>
        <v>What that translates to is 5658 new patients with a diabetes &amp; behavioral health comorbidity.  Research from The ADA shows that you can expect an increase in cost of 4.5x  for each of these individuals.  At your current pmpm cost, you would see an increase from $43.23 to $194.54 per individual.</v>
      </c>
      <c r="D39" s="185"/>
      <c r="E39" s="185"/>
      <c r="F39" s="185"/>
      <c r="G39" s="185"/>
      <c r="H39" s="185"/>
      <c r="I39" s="185"/>
      <c r="J39" s="186"/>
      <c r="K39" s="54"/>
      <c r="L39" s="54"/>
      <c r="M39" s="58" t="s">
        <v>32</v>
      </c>
      <c r="N39" s="59">
        <f>SUM(G10)</f>
        <v>43523</v>
      </c>
      <c r="O39" s="55" t="s">
        <v>56</v>
      </c>
      <c r="P39" s="60">
        <f xml:space="preserve"> ((G17/100) * G14)</f>
        <v>21075</v>
      </c>
      <c r="Q39" s="60">
        <f>ROUND(O36,0)</f>
        <v>5658</v>
      </c>
      <c r="R39" s="62">
        <f>SUM(G27*0.01)*R38</f>
        <v>311.00000000000006</v>
      </c>
      <c r="T39" s="3"/>
      <c r="U39" s="3"/>
      <c r="V39" s="4"/>
      <c r="W39" s="4"/>
      <c r="X39" s="3"/>
      <c r="Y39" s="3"/>
      <c r="Z39" s="3"/>
      <c r="AA39" s="3"/>
      <c r="AB39" s="1"/>
      <c r="AC39" s="3"/>
      <c r="AD39" s="3"/>
      <c r="AE39" s="3"/>
      <c r="AF39" s="3"/>
      <c r="AG39" s="3"/>
      <c r="AH39" s="2"/>
      <c r="AI39" s="2"/>
      <c r="AJ39" s="2"/>
      <c r="AO39" s="16"/>
      <c r="AP39" s="16"/>
      <c r="AQ39" s="16"/>
      <c r="AR39" s="16"/>
      <c r="AS39" s="16"/>
      <c r="AT39" s="16"/>
      <c r="AU39" s="16"/>
      <c r="AV39" s="13"/>
      <c r="CS39" s="1"/>
      <c r="CT39" s="1"/>
      <c r="CU39" s="1"/>
      <c r="CV39" s="1"/>
      <c r="CW39" s="1"/>
      <c r="CX39" s="1"/>
      <c r="CY39" s="1"/>
      <c r="CZ39" s="1"/>
      <c r="DA39" s="1"/>
      <c r="DB39" s="1"/>
      <c r="DC39" s="1"/>
      <c r="DD39" s="1"/>
      <c r="DE39" s="1"/>
      <c r="DF39" s="1"/>
    </row>
    <row r="40" spans="1:110" ht="45" customHeight="1">
      <c r="A40" s="1"/>
      <c r="B40" s="52"/>
      <c r="C40" s="184"/>
      <c r="D40" s="185"/>
      <c r="E40" s="185"/>
      <c r="F40" s="185"/>
      <c r="G40" s="185"/>
      <c r="H40" s="185"/>
      <c r="I40" s="185"/>
      <c r="J40" s="186"/>
      <c r="M40" s="52" t="s">
        <v>38</v>
      </c>
      <c r="N40" s="54" t="s">
        <v>39</v>
      </c>
      <c r="O40" s="52"/>
      <c r="P40" s="53"/>
      <c r="Q40" s="53"/>
      <c r="R40" s="53"/>
      <c r="S40" s="52"/>
      <c r="T40" s="52"/>
      <c r="U40" s="52"/>
      <c r="V40" s="4"/>
      <c r="W40" s="4"/>
      <c r="X40" s="3"/>
      <c r="Y40" s="3"/>
      <c r="Z40" s="3"/>
      <c r="AA40" s="3"/>
      <c r="AB40" s="1"/>
      <c r="AC40" s="3"/>
      <c r="AD40" s="3"/>
      <c r="AE40" s="3"/>
      <c r="AF40" s="3"/>
      <c r="AG40" s="3"/>
      <c r="AH40" s="2"/>
      <c r="AI40" s="2"/>
      <c r="AJ40" s="2"/>
      <c r="AO40" s="16"/>
      <c r="AP40" s="16"/>
      <c r="AQ40" s="16"/>
      <c r="AR40" s="16"/>
      <c r="AS40" s="16"/>
      <c r="AT40" s="16"/>
      <c r="AU40" s="16"/>
      <c r="AV40" s="13"/>
      <c r="CS40" s="1"/>
      <c r="CT40" s="1"/>
      <c r="CU40" s="1"/>
      <c r="CV40" s="1"/>
      <c r="CW40" s="1"/>
      <c r="CX40" s="1"/>
      <c r="CY40" s="1"/>
      <c r="CZ40" s="1"/>
      <c r="DA40" s="1"/>
      <c r="DB40" s="1"/>
      <c r="DC40" s="1"/>
      <c r="DD40" s="1"/>
      <c r="DE40" s="1"/>
      <c r="DF40" s="1"/>
    </row>
    <row r="41" spans="1:110" ht="16.5" customHeight="1">
      <c r="A41" s="1"/>
      <c r="B41" s="52"/>
      <c r="C41" s="184"/>
      <c r="D41" s="185"/>
      <c r="E41" s="185"/>
      <c r="F41" s="185"/>
      <c r="G41" s="185"/>
      <c r="H41" s="185"/>
      <c r="I41" s="185"/>
      <c r="J41" s="186"/>
      <c r="M41" s="54">
        <f>(G35)</f>
        <v>43.23</v>
      </c>
      <c r="N41" s="65">
        <f>(G35*4.5)</f>
        <v>194.535</v>
      </c>
      <c r="O41" s="52"/>
      <c r="P41" s="52"/>
      <c r="Q41" s="52"/>
      <c r="R41" s="52"/>
      <c r="S41" s="1"/>
    </row>
    <row r="42" spans="1:110" ht="16.5" customHeight="1">
      <c r="A42" s="1"/>
      <c r="B42" s="52"/>
      <c r="C42" s="187"/>
      <c r="D42" s="188"/>
      <c r="E42" s="188"/>
      <c r="F42" s="188"/>
      <c r="G42" s="188"/>
      <c r="H42" s="188"/>
      <c r="I42" s="188"/>
      <c r="J42" s="189"/>
      <c r="M42" s="52"/>
      <c r="N42" s="52"/>
      <c r="O42" s="52"/>
      <c r="P42" s="52"/>
      <c r="Q42" s="52"/>
      <c r="R42" s="52"/>
      <c r="S42" s="1"/>
    </row>
    <row r="43" spans="1:110" ht="6" customHeight="1">
      <c r="A43" s="1"/>
      <c r="B43" s="52"/>
      <c r="C43" s="52"/>
      <c r="Q43" s="60"/>
      <c r="R43" s="52"/>
      <c r="S43" s="1"/>
    </row>
    <row r="44" spans="1:110" ht="16.5" customHeight="1">
      <c r="A44" s="1"/>
      <c r="B44" s="52"/>
      <c r="C44" s="199" t="s">
        <v>1</v>
      </c>
      <c r="D44" s="200"/>
      <c r="E44" s="200"/>
      <c r="F44" s="200"/>
      <c r="G44" s="200"/>
      <c r="H44" s="200"/>
      <c r="I44" s="200"/>
      <c r="J44" s="200"/>
      <c r="K44" s="200"/>
      <c r="L44" s="200"/>
      <c r="M44" s="200"/>
      <c r="N44" s="200"/>
      <c r="O44" s="200"/>
      <c r="P44" s="200"/>
      <c r="Q44" s="200"/>
      <c r="R44" s="201"/>
      <c r="S44" s="1"/>
      <c r="T44" s="1"/>
      <c r="U44" s="1"/>
      <c r="V44" s="1"/>
      <c r="AA44" s="1"/>
      <c r="AB44" s="1"/>
      <c r="AC44" s="1"/>
      <c r="AD44" s="1"/>
      <c r="AE44" s="1"/>
      <c r="AF44" s="1"/>
      <c r="AG44" s="1"/>
      <c r="AH44" s="1"/>
      <c r="CC44" s="3"/>
      <c r="CD44" s="3"/>
      <c r="CE44" s="3"/>
      <c r="CF44" s="3"/>
      <c r="CG44" s="3"/>
      <c r="CH44" s="3"/>
      <c r="CI44" s="3"/>
      <c r="CJ44" s="3"/>
      <c r="CK44" s="3"/>
      <c r="CL44" s="3"/>
      <c r="CM44" s="3"/>
      <c r="CN44" s="3"/>
      <c r="CO44" s="3"/>
      <c r="CP44" s="3"/>
      <c r="CQ44" s="3"/>
      <c r="CR44" s="3"/>
    </row>
    <row r="45" spans="1:110" ht="16.5" customHeight="1">
      <c r="A45" s="1"/>
      <c r="B45" s="52"/>
      <c r="C45" s="190"/>
      <c r="D45" s="191"/>
      <c r="E45" s="191"/>
      <c r="F45" s="191"/>
      <c r="G45" s="191"/>
      <c r="H45" s="191"/>
      <c r="I45" s="191"/>
      <c r="J45" s="191"/>
      <c r="K45" s="191"/>
      <c r="L45" s="191"/>
      <c r="M45" s="191"/>
      <c r="N45" s="191"/>
      <c r="O45" s="191"/>
      <c r="P45" s="191"/>
      <c r="Q45" s="191"/>
      <c r="R45" s="192"/>
      <c r="S45" s="1"/>
      <c r="T45" s="1"/>
      <c r="U45" s="1"/>
      <c r="V45" s="1"/>
      <c r="AA45" s="1"/>
      <c r="AB45" s="1"/>
      <c r="AC45" s="1"/>
      <c r="AD45" s="1"/>
      <c r="AE45" s="1"/>
      <c r="AF45" s="1"/>
      <c r="AG45" s="1"/>
      <c r="AH45" s="1"/>
      <c r="CC45" s="3"/>
      <c r="CD45" s="3"/>
      <c r="CE45" s="3"/>
      <c r="CF45" s="3"/>
      <c r="CG45" s="3"/>
      <c r="CH45" s="3"/>
      <c r="CI45" s="3"/>
      <c r="CJ45" s="3"/>
      <c r="CK45" s="3"/>
      <c r="CL45" s="3"/>
      <c r="CM45" s="3"/>
      <c r="CN45" s="3"/>
      <c r="CO45" s="3"/>
      <c r="CP45" s="3"/>
      <c r="CQ45" s="3"/>
      <c r="CR45" s="3"/>
    </row>
    <row r="46" spans="1:110" ht="16.5" customHeight="1">
      <c r="A46" s="1"/>
      <c r="B46" s="52"/>
      <c r="C46" s="193"/>
      <c r="D46" s="194"/>
      <c r="E46" s="194"/>
      <c r="F46" s="194"/>
      <c r="G46" s="194"/>
      <c r="H46" s="194"/>
      <c r="I46" s="194"/>
      <c r="J46" s="194"/>
      <c r="K46" s="194"/>
      <c r="L46" s="194"/>
      <c r="M46" s="194"/>
      <c r="N46" s="194"/>
      <c r="O46" s="194"/>
      <c r="P46" s="194"/>
      <c r="Q46" s="194"/>
      <c r="R46" s="195"/>
      <c r="S46" s="1"/>
      <c r="T46" s="1"/>
      <c r="U46" s="1"/>
      <c r="V46" s="1"/>
      <c r="AA46" s="1"/>
      <c r="AB46" s="1"/>
      <c r="AC46" s="1"/>
      <c r="AD46" s="1"/>
      <c r="AE46" s="1"/>
      <c r="AF46" s="1"/>
      <c r="AG46" s="1"/>
      <c r="AH46" s="1"/>
      <c r="CC46" s="3"/>
      <c r="CD46" s="3"/>
      <c r="CE46" s="3"/>
      <c r="CF46" s="3"/>
      <c r="CG46" s="3"/>
      <c r="CH46" s="3"/>
      <c r="CI46" s="3"/>
      <c r="CJ46" s="3"/>
      <c r="CK46" s="3"/>
      <c r="CL46" s="3"/>
      <c r="CM46" s="3"/>
      <c r="CN46" s="3"/>
      <c r="CO46" s="3"/>
      <c r="CP46" s="3"/>
      <c r="CQ46" s="3"/>
      <c r="CR46" s="3"/>
    </row>
    <row r="47" spans="1:110" ht="16.5" customHeight="1">
      <c r="B47" s="64"/>
      <c r="C47" s="193"/>
      <c r="D47" s="194"/>
      <c r="E47" s="194"/>
      <c r="F47" s="194"/>
      <c r="G47" s="194"/>
      <c r="H47" s="194"/>
      <c r="I47" s="194"/>
      <c r="J47" s="194"/>
      <c r="K47" s="194"/>
      <c r="L47" s="194"/>
      <c r="M47" s="194"/>
      <c r="N47" s="194"/>
      <c r="O47" s="194"/>
      <c r="P47" s="194"/>
      <c r="Q47" s="194"/>
      <c r="R47" s="195"/>
      <c r="S47" s="1"/>
      <c r="T47" s="1"/>
      <c r="U47" s="1"/>
      <c r="V47" s="1"/>
      <c r="AA47" s="1"/>
      <c r="AB47" s="1"/>
      <c r="AC47" s="1"/>
      <c r="AD47" s="1"/>
      <c r="AE47" s="1"/>
      <c r="AF47" s="1"/>
      <c r="AG47" s="1"/>
      <c r="AH47" s="1"/>
      <c r="CC47" s="3"/>
      <c r="CD47" s="3"/>
      <c r="CE47" s="3"/>
      <c r="CF47" s="3"/>
      <c r="CG47" s="3"/>
      <c r="CH47" s="3"/>
      <c r="CI47" s="3"/>
      <c r="CJ47" s="3"/>
      <c r="CK47" s="3"/>
      <c r="CL47" s="3"/>
      <c r="CM47" s="3"/>
      <c r="CN47" s="3"/>
      <c r="CO47" s="3"/>
      <c r="CP47" s="3"/>
      <c r="CQ47" s="3"/>
      <c r="CR47" s="3"/>
    </row>
    <row r="48" spans="1:110" ht="16.5" customHeight="1">
      <c r="B48" s="64"/>
      <c r="C48" s="193"/>
      <c r="D48" s="194"/>
      <c r="E48" s="194"/>
      <c r="F48" s="194"/>
      <c r="G48" s="194"/>
      <c r="H48" s="194"/>
      <c r="I48" s="194"/>
      <c r="J48" s="194"/>
      <c r="K48" s="194"/>
      <c r="L48" s="194"/>
      <c r="M48" s="194"/>
      <c r="N48" s="194"/>
      <c r="O48" s="194"/>
      <c r="P48" s="194"/>
      <c r="Q48" s="194"/>
      <c r="R48" s="195"/>
      <c r="S48" s="1"/>
      <c r="T48" s="1"/>
      <c r="U48" s="1"/>
      <c r="V48" s="1"/>
      <c r="AA48" s="1"/>
      <c r="AB48" s="1"/>
      <c r="AC48" s="1"/>
      <c r="AD48" s="1"/>
      <c r="AE48" s="1"/>
      <c r="AF48" s="1"/>
      <c r="AG48" s="1"/>
      <c r="AH48" s="1"/>
      <c r="CC48" s="3"/>
      <c r="CD48" s="3"/>
      <c r="CE48" s="3"/>
      <c r="CF48" s="3"/>
      <c r="CG48" s="3"/>
      <c r="CH48" s="3"/>
      <c r="CI48" s="3"/>
      <c r="CJ48" s="3"/>
      <c r="CK48" s="3"/>
      <c r="CL48" s="3"/>
      <c r="CM48" s="3"/>
      <c r="CN48" s="3"/>
      <c r="CO48" s="3"/>
      <c r="CP48" s="3"/>
      <c r="CQ48" s="3"/>
      <c r="CR48" s="3"/>
    </row>
    <row r="49" spans="3:96" ht="16.5" customHeight="1">
      <c r="C49" s="193"/>
      <c r="D49" s="194"/>
      <c r="E49" s="194"/>
      <c r="F49" s="194"/>
      <c r="G49" s="194"/>
      <c r="H49" s="194"/>
      <c r="I49" s="194"/>
      <c r="J49" s="194"/>
      <c r="K49" s="194"/>
      <c r="L49" s="194"/>
      <c r="M49" s="194"/>
      <c r="N49" s="194"/>
      <c r="O49" s="194"/>
      <c r="P49" s="194"/>
      <c r="Q49" s="194"/>
      <c r="R49" s="195"/>
      <c r="S49" s="1"/>
      <c r="T49" s="1"/>
      <c r="U49" s="1"/>
      <c r="V49" s="1"/>
      <c r="AA49" s="1"/>
      <c r="AB49" s="1"/>
      <c r="AC49" s="1"/>
      <c r="AD49" s="1"/>
      <c r="AE49" s="1"/>
      <c r="AF49" s="1"/>
      <c r="AG49" s="1"/>
      <c r="AH49" s="1"/>
      <c r="CC49" s="3"/>
      <c r="CD49" s="3"/>
      <c r="CE49" s="3"/>
      <c r="CF49" s="3"/>
      <c r="CG49" s="3"/>
      <c r="CH49" s="3"/>
      <c r="CI49" s="3"/>
      <c r="CJ49" s="3"/>
      <c r="CK49" s="3"/>
      <c r="CL49" s="3"/>
      <c r="CM49" s="3"/>
      <c r="CN49" s="3"/>
      <c r="CO49" s="3"/>
      <c r="CP49" s="3"/>
      <c r="CQ49" s="3"/>
      <c r="CR49" s="3"/>
    </row>
    <row r="50" spans="3:96" ht="16.5" customHeight="1">
      <c r="C50" s="193"/>
      <c r="D50" s="194"/>
      <c r="E50" s="194"/>
      <c r="F50" s="194"/>
      <c r="G50" s="194"/>
      <c r="H50" s="194"/>
      <c r="I50" s="194"/>
      <c r="J50" s="194"/>
      <c r="K50" s="194"/>
      <c r="L50" s="194"/>
      <c r="M50" s="194"/>
      <c r="N50" s="194"/>
      <c r="O50" s="194"/>
      <c r="P50" s="194"/>
      <c r="Q50" s="194"/>
      <c r="R50" s="195"/>
      <c r="S50" s="1"/>
      <c r="T50" s="1"/>
      <c r="U50" s="1"/>
      <c r="V50" s="1"/>
      <c r="AA50" s="1"/>
      <c r="AB50" s="1"/>
      <c r="AC50" s="1"/>
      <c r="AD50" s="1"/>
      <c r="AE50" s="1"/>
      <c r="AF50" s="1"/>
      <c r="AG50" s="1"/>
      <c r="AH50" s="1"/>
      <c r="CC50" s="3"/>
      <c r="CD50" s="3"/>
      <c r="CE50" s="3"/>
      <c r="CF50" s="3"/>
      <c r="CG50" s="3"/>
      <c r="CH50" s="3"/>
      <c r="CI50" s="3"/>
      <c r="CJ50" s="3"/>
      <c r="CK50" s="3"/>
      <c r="CL50" s="3"/>
      <c r="CM50" s="3"/>
      <c r="CN50" s="3"/>
      <c r="CO50" s="3"/>
      <c r="CP50" s="3"/>
      <c r="CQ50" s="3"/>
      <c r="CR50" s="3"/>
    </row>
    <row r="51" spans="3:96" ht="16.5" customHeight="1">
      <c r="C51" s="193"/>
      <c r="D51" s="194"/>
      <c r="E51" s="194"/>
      <c r="F51" s="194"/>
      <c r="G51" s="194"/>
      <c r="H51" s="194"/>
      <c r="I51" s="194"/>
      <c r="J51" s="194"/>
      <c r="K51" s="194"/>
      <c r="L51" s="194"/>
      <c r="M51" s="194"/>
      <c r="N51" s="194"/>
      <c r="O51" s="194"/>
      <c r="P51" s="194"/>
      <c r="Q51" s="194"/>
      <c r="R51" s="195"/>
      <c r="S51" s="1"/>
      <c r="T51" s="1"/>
      <c r="U51" s="1"/>
      <c r="V51" s="1"/>
      <c r="AA51" s="1"/>
      <c r="AB51" s="1"/>
      <c r="AC51" s="1"/>
      <c r="AD51" s="1"/>
      <c r="AE51" s="1"/>
      <c r="AF51" s="1"/>
      <c r="AG51" s="1"/>
      <c r="AH51" s="1"/>
      <c r="CC51" s="3"/>
      <c r="CD51" s="3"/>
      <c r="CE51" s="3"/>
      <c r="CF51" s="3"/>
      <c r="CG51" s="3"/>
      <c r="CH51" s="3"/>
      <c r="CI51" s="3"/>
      <c r="CJ51" s="3"/>
      <c r="CK51" s="3"/>
      <c r="CL51" s="3"/>
      <c r="CM51" s="3"/>
      <c r="CN51" s="3"/>
      <c r="CO51" s="3"/>
      <c r="CP51" s="3"/>
      <c r="CQ51" s="3"/>
      <c r="CR51" s="3"/>
    </row>
    <row r="52" spans="3:96" ht="16.5" customHeight="1">
      <c r="C52" s="196"/>
      <c r="D52" s="197"/>
      <c r="E52" s="197"/>
      <c r="F52" s="197"/>
      <c r="G52" s="197"/>
      <c r="H52" s="197"/>
      <c r="I52" s="197"/>
      <c r="J52" s="197"/>
      <c r="K52" s="197"/>
      <c r="L52" s="197"/>
      <c r="M52" s="197"/>
      <c r="N52" s="197"/>
      <c r="O52" s="197"/>
      <c r="P52" s="197"/>
      <c r="Q52" s="197"/>
      <c r="R52" s="198"/>
    </row>
    <row r="53" spans="3:96" ht="16.5" customHeight="1"/>
    <row r="54" spans="3:96" ht="16.5" customHeight="1"/>
    <row r="55" spans="3:96" ht="16.5" customHeight="1"/>
    <row r="56" spans="3:96" ht="16.5" customHeight="1"/>
    <row r="57" spans="3:96" ht="16.5" customHeight="1"/>
    <row r="58" spans="3:96" ht="16.5" customHeight="1"/>
    <row r="59" spans="3:96" ht="16.5" customHeight="1"/>
    <row r="60" spans="3:96" ht="16.5" customHeight="1"/>
    <row r="61" spans="3:96" ht="16.5" customHeight="1"/>
    <row r="62" spans="3:96" ht="16.5" customHeight="1"/>
    <row r="63" spans="3:96" ht="16.5" customHeight="1"/>
    <row r="64" spans="3:96"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sheetData>
  <sheetProtection algorithmName="SHA-512" hashValue="C8YNpgYnZgJMQXdsa4U67z2TGLLLy6QlnDeT7S/D4yrq6nmekde6a2S58xDnWDHR5LotaiIamh+nIWfsHwcJ3g==" saltValue="UqMyEIAaCeervg1Eqqhysg==" spinCount="100000" sheet="1" selectLockedCells="1"/>
  <mergeCells count="57">
    <mergeCell ref="F32:N34"/>
    <mergeCell ref="C39:J42"/>
    <mergeCell ref="C45:R52"/>
    <mergeCell ref="C44:R44"/>
    <mergeCell ref="C36:J38"/>
    <mergeCell ref="C35:F35"/>
    <mergeCell ref="G35:J35"/>
    <mergeCell ref="L5:N7"/>
    <mergeCell ref="C6:I7"/>
    <mergeCell ref="C8:F9"/>
    <mergeCell ref="G8:I9"/>
    <mergeCell ref="L8:N9"/>
    <mergeCell ref="C14:F15"/>
    <mergeCell ref="G14:I15"/>
    <mergeCell ref="L14:N15"/>
    <mergeCell ref="H17:I18"/>
    <mergeCell ref="P12:R13"/>
    <mergeCell ref="P14:R15"/>
    <mergeCell ref="G16:I16"/>
    <mergeCell ref="L16:N17"/>
    <mergeCell ref="O16:O17"/>
    <mergeCell ref="P16:R17"/>
    <mergeCell ref="G17:G18"/>
    <mergeCell ref="P18:R19"/>
    <mergeCell ref="P8:R9"/>
    <mergeCell ref="C10:F11"/>
    <mergeCell ref="G10:I11"/>
    <mergeCell ref="L10:N11"/>
    <mergeCell ref="P10:R11"/>
    <mergeCell ref="C30:F31"/>
    <mergeCell ref="G30:I31"/>
    <mergeCell ref="L21:R31"/>
    <mergeCell ref="C24:F25"/>
    <mergeCell ref="G24:I25"/>
    <mergeCell ref="C26:F28"/>
    <mergeCell ref="H27:I28"/>
    <mergeCell ref="C20:F22"/>
    <mergeCell ref="G20:I20"/>
    <mergeCell ref="L20:R20"/>
    <mergeCell ref="G26:I26"/>
    <mergeCell ref="G27:G28"/>
    <mergeCell ref="F1:R4"/>
    <mergeCell ref="U5:X7"/>
    <mergeCell ref="H23:I23"/>
    <mergeCell ref="C23:G23"/>
    <mergeCell ref="H29:I29"/>
    <mergeCell ref="C29:G29"/>
    <mergeCell ref="G21:G22"/>
    <mergeCell ref="H21:I22"/>
    <mergeCell ref="G12:I13"/>
    <mergeCell ref="L12:N13"/>
    <mergeCell ref="O5:R7"/>
    <mergeCell ref="C12:F13"/>
    <mergeCell ref="L18:N19"/>
    <mergeCell ref="C19:E19"/>
    <mergeCell ref="G19:I19"/>
    <mergeCell ref="C16:F18"/>
  </mergeCells>
  <conditionalFormatting sqref="G10:I11 G24:I25 G21:H21 G30:I31 G27:H27 G12">
    <cfRule type="cellIs" dxfId="3" priority="7" operator="equal">
      <formula>0</formula>
    </cfRule>
  </conditionalFormatting>
  <conditionalFormatting sqref="G16">
    <cfRule type="cellIs" dxfId="2" priority="5" operator="equal">
      <formula>0</formula>
    </cfRule>
  </conditionalFormatting>
  <conditionalFormatting sqref="G16">
    <cfRule type="iconSet" priority="6">
      <iconSet iconSet="5ArrowsGray">
        <cfvo type="percent" val="0"/>
        <cfvo type="percent" val="20"/>
        <cfvo type="percent" val="40"/>
        <cfvo type="percent" val="60"/>
        <cfvo type="percent" val="80"/>
      </iconSet>
    </cfRule>
  </conditionalFormatting>
  <conditionalFormatting sqref="G20">
    <cfRule type="cellIs" dxfId="1" priority="3" operator="equal">
      <formula>0</formula>
    </cfRule>
  </conditionalFormatting>
  <conditionalFormatting sqref="G20">
    <cfRule type="iconSet" priority="4">
      <iconSet iconSet="5ArrowsGray">
        <cfvo type="percent" val="0"/>
        <cfvo type="percent" val="20"/>
        <cfvo type="percent" val="40"/>
        <cfvo type="percent" val="60"/>
        <cfvo type="percent" val="80"/>
      </iconSet>
    </cfRule>
  </conditionalFormatting>
  <conditionalFormatting sqref="G26">
    <cfRule type="cellIs" dxfId="0" priority="1" operator="equal">
      <formula>0</formula>
    </cfRule>
  </conditionalFormatting>
  <conditionalFormatting sqref="G26">
    <cfRule type="iconSet" priority="2">
      <iconSet iconSet="5ArrowsGray">
        <cfvo type="percent" val="0"/>
        <cfvo type="percent" val="20"/>
        <cfvo type="percent" val="40"/>
        <cfvo type="percent" val="60"/>
        <cfvo type="percent" val="80"/>
      </iconSet>
    </cfRule>
  </conditionalFormatting>
  <dataValidations count="4">
    <dataValidation type="list" allowBlank="1" showInputMessage="1" showErrorMessage="1" sqref="F19" xr:uid="{0B5523B3-6FE8-4C46-9773-029203A7FA68}">
      <formula1>"0,1,2,3,4,5,6,7,8,9,10,15,20,25,30,35,40,45,50,75,100"</formula1>
    </dataValidation>
    <dataValidation type="decimal" allowBlank="1" showInputMessage="1" showErrorMessage="1" sqref="G21:H21" xr:uid="{18F35987-95E1-496F-90A2-630CEA01BAAA}">
      <formula1>0</formula1>
      <formula2>10000000000</formula2>
    </dataValidation>
    <dataValidation type="whole" allowBlank="1" showInputMessage="1" showErrorMessage="1" sqref="G24:I25 G30:I31 G10:I11" xr:uid="{6D2325CB-4D2B-4093-A3FE-1517E35D033F}">
      <formula1>0</formula1>
      <formula2>10000000000</formula2>
    </dataValidation>
    <dataValidation type="decimal" allowBlank="1" showInputMessage="1" showErrorMessage="1" sqref="G35:J35" xr:uid="{33355C86-FD45-40DD-8118-2AA57CD2B723}">
      <formula1>0</formula1>
      <formula2>1000</formula2>
    </dataValidation>
  </dataValidations>
  <pageMargins left="0.7" right="0.7" top="0.75" bottom="0.75" header="0.3" footer="0.3"/>
  <pageSetup orientation="landscape" r:id="rId1"/>
  <headerFooter>
    <oddFooter>&amp;L&amp;K02-067One PPG Place, Suite 3200  |  Pittsburgh, PA 15222  |  412.251.0848  |  sdlcpartners.com&amp;R&amp;9 &amp;K02-071©2020 SDLC Partners, L.P. All rights reserved.&amp;11 &amp;K01+000            &amp;K02-073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D25F2D1A5E174BBBE40009CB30BD1F" ma:contentTypeVersion="12" ma:contentTypeDescription="Create a new document." ma:contentTypeScope="" ma:versionID="5a5d75732c32a3a4c2080cd85952fd5d">
  <xsd:schema xmlns:xsd="http://www.w3.org/2001/XMLSchema" xmlns:xs="http://www.w3.org/2001/XMLSchema" xmlns:p="http://schemas.microsoft.com/office/2006/metadata/properties" xmlns:ns3="4365655a-c54d-4b15-9ccb-58b98f09cff0" xmlns:ns4="dd65fdfb-2dc5-494a-b6e0-469bec80c05c" targetNamespace="http://schemas.microsoft.com/office/2006/metadata/properties" ma:root="true" ma:fieldsID="c36378b11ae4b904abee281173a29c3b" ns3:_="" ns4:_="">
    <xsd:import namespace="4365655a-c54d-4b15-9ccb-58b98f09cff0"/>
    <xsd:import namespace="dd65fdfb-2dc5-494a-b6e0-469bec80c05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5655a-c54d-4b15-9ccb-58b98f09c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65fdfb-2dc5-494a-b6e0-469bec80c05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d65fdfb-2dc5-494a-b6e0-469bec80c05c">
      <UserInfo>
        <DisplayName>Jeannine Siviy</DisplayName>
        <AccountId>12</AccountId>
        <AccountType/>
      </UserInfo>
      <UserInfo>
        <DisplayName>Alisa Bigelow</DisplayName>
        <AccountId>20</AccountId>
        <AccountType/>
      </UserInfo>
      <UserInfo>
        <DisplayName>Susan Harkema</DisplayName>
        <AccountId>50</AccountId>
        <AccountType/>
      </UserInfo>
    </SharedWithUsers>
  </documentManagement>
</p:properties>
</file>

<file path=customXml/itemProps1.xml><?xml version="1.0" encoding="utf-8"?>
<ds:datastoreItem xmlns:ds="http://schemas.openxmlformats.org/officeDocument/2006/customXml" ds:itemID="{2B8EA363-2D5D-4644-B56F-C7DEDBA47C9A}">
  <ds:schemaRefs>
    <ds:schemaRef ds:uri="http://schemas.microsoft.com/sharepoint/v3/contenttype/forms"/>
  </ds:schemaRefs>
</ds:datastoreItem>
</file>

<file path=customXml/itemProps2.xml><?xml version="1.0" encoding="utf-8"?>
<ds:datastoreItem xmlns:ds="http://schemas.openxmlformats.org/officeDocument/2006/customXml" ds:itemID="{35A70404-4AAE-43FC-91DE-48ACE9E85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5655a-c54d-4b15-9ccb-58b98f09cff0"/>
    <ds:schemaRef ds:uri="dd65fdfb-2dc5-494a-b6e0-469bec80c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2CA921-EED8-46AB-AE61-A22D0023437E}">
  <ds:schemaRef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4365655a-c54d-4b15-9ccb-58b98f09cff0"/>
    <ds:schemaRef ds:uri="http://schemas.microsoft.com/office/2006/metadata/properties"/>
    <ds:schemaRef ds:uri="http://schemas.openxmlformats.org/package/2006/metadata/core-properties"/>
    <ds:schemaRef ds:uri="dd65fdfb-2dc5-494a-b6e0-469bec80c05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Diabetes, Stress &amp; Anxiety</vt:lpstr>
      <vt:lpstr>Beh. Health, Stress &amp; Anxiety</vt:lpstr>
      <vt:lpstr>'Beh. Health, Stress &amp; Anxiety'!Print_Area</vt:lpstr>
      <vt:lpstr>'Diabetes, Stress &amp; Anxiety'!Print_Area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Matula</dc:creator>
  <cp:lastModifiedBy>Chris Shipton</cp:lastModifiedBy>
  <cp:lastPrinted>2020-05-28T14:32:15Z</cp:lastPrinted>
  <dcterms:created xsi:type="dcterms:W3CDTF">2020-03-13T12:05:05Z</dcterms:created>
  <dcterms:modified xsi:type="dcterms:W3CDTF">2020-05-29T14:06:55Z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0x010100ECD25F2D1A5E174BBBE40009CB30BD1F</vt:lpwstr>
  </property>
</Properties>
</file>