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https://sdlcpartnerslp-my.sharepoint.com/personal/cshipton_sdlcpartners_com/Documents/Portfolio/CV19/"/>
    </mc:Choice>
  </mc:AlternateContent>
  <xr:revisionPtr revIDLastSave="4" documentId="8_{E96F0FE5-A0F4-4982-9E83-4AEAFFA5F8EC}" xr6:coauthVersionLast="45" xr6:coauthVersionMax="45" xr10:uidLastSave="{8C7125C4-C0AF-4AE9-BEF6-8B845CCB44A9}"/>
  <bookViews>
    <workbookView xWindow="-110" yWindow="-110" windowWidth="19420" windowHeight="10420" activeTab="1" xr2:uid="{A0B60F31-2AAB-4D54-8FF0-90B8D5D4B501}"/>
  </bookViews>
  <sheets>
    <sheet name="Instructions" sheetId="12" r:id="rId1"/>
    <sheet name="Diabetes, Stress &amp; Anxiety" sheetId="9" r:id="rId2"/>
    <sheet name="Beh. Health, Stress &amp; Anxiety" sheetId="10" r:id="rId3"/>
  </sheets>
  <definedNames>
    <definedName name="_xlnm.Print_Area" localSheetId="2">'Beh. Health, Stress &amp; Anxiety'!$A$1:$R$52</definedName>
    <definedName name="_xlnm.Print_Area" localSheetId="1">'Diabetes, Stress &amp; Anxiety'!$A$1:$R$49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2" i="9" l="1"/>
  <c r="O5" i="10" l="1"/>
  <c r="C19" i="10" l="1"/>
  <c r="M41" i="10" l="1"/>
  <c r="N41" i="10"/>
  <c r="G19" i="10"/>
  <c r="Q38" i="10" l="1"/>
  <c r="N39" i="10"/>
  <c r="P10" i="10" s="1"/>
  <c r="R36" i="10"/>
  <c r="M37" i="10"/>
  <c r="N38" i="10"/>
  <c r="G17" i="10"/>
  <c r="N37" i="10" l="1"/>
  <c r="N36" i="10"/>
  <c r="M36" i="10"/>
  <c r="Q36" i="10" s="1"/>
  <c r="R37" i="10"/>
  <c r="C29" i="10"/>
  <c r="L10" i="10"/>
  <c r="C23" i="10"/>
  <c r="P39" i="10"/>
  <c r="P5" i="9"/>
  <c r="C29" i="9" s="1"/>
  <c r="H46" i="9"/>
  <c r="N46" i="9"/>
  <c r="G17" i="9"/>
  <c r="M47" i="9" s="1"/>
  <c r="E47" i="9"/>
  <c r="E46" i="9"/>
  <c r="P46" i="9"/>
  <c r="O36" i="10" l="1"/>
  <c r="Q39" i="10" s="1"/>
  <c r="C39" i="10" s="1"/>
  <c r="Q37" i="10"/>
  <c r="C36" i="10" s="1"/>
  <c r="C19" i="9"/>
  <c r="G21" i="10"/>
  <c r="L10" i="9"/>
  <c r="C23" i="9"/>
  <c r="P47" i="9"/>
  <c r="G19" i="9"/>
  <c r="P10" i="9"/>
  <c r="D43" i="9"/>
  <c r="D42" i="9"/>
  <c r="E42" i="9" s="1"/>
  <c r="F42" i="9" s="1"/>
  <c r="G42" i="9" s="1"/>
  <c r="H42" i="9" s="1"/>
  <c r="I42" i="9" s="1"/>
  <c r="J42" i="9" s="1"/>
  <c r="K42" i="9" s="1"/>
  <c r="L42" i="9" s="1"/>
  <c r="M42" i="9" s="1"/>
  <c r="N42" i="9" s="1"/>
  <c r="O42" i="9" s="1"/>
  <c r="P42" i="9" s="1"/>
  <c r="Q42" i="9" s="1"/>
  <c r="R42" i="9" s="1"/>
  <c r="R38" i="10" l="1"/>
  <c r="G27" i="10" s="1"/>
  <c r="H23" i="10"/>
  <c r="E43" i="9"/>
  <c r="F43" i="9" s="1"/>
  <c r="G43" i="9" s="1"/>
  <c r="H43" i="9" s="1"/>
  <c r="I43" i="9" s="1"/>
  <c r="J43" i="9" s="1"/>
  <c r="K43" i="9" s="1"/>
  <c r="L43" i="9" s="1"/>
  <c r="M43" i="9" s="1"/>
  <c r="N43" i="9" s="1"/>
  <c r="O43" i="9" s="1"/>
  <c r="P43" i="9" s="1"/>
  <c r="Q43" i="9" s="1"/>
  <c r="R43" i="9" s="1"/>
  <c r="G21" i="9"/>
  <c r="O46" i="9" s="1"/>
  <c r="G27" i="9" s="1"/>
  <c r="P14" i="9" l="1"/>
  <c r="P18" i="9" s="1"/>
  <c r="L14" i="9"/>
  <c r="L18" i="9" s="1"/>
  <c r="P14" i="10"/>
  <c r="P18" i="10" s="1"/>
  <c r="R39" i="10"/>
  <c r="L14" i="10"/>
  <c r="L18" i="10" s="1"/>
  <c r="H29" i="10"/>
  <c r="G23" i="9"/>
  <c r="G29" i="9" s="1"/>
  <c r="O47" i="9"/>
  <c r="L46" i="9"/>
</calcChain>
</file>

<file path=xl/sharedStrings.xml><?xml version="1.0" encoding="utf-8"?>
<sst xmlns="http://schemas.openxmlformats.org/spreadsheetml/2006/main" count="85" uniqueCount="62">
  <si>
    <t>%      or      #</t>
  </si>
  <si>
    <t>Notes</t>
  </si>
  <si>
    <r>
      <t xml:space="preserve">In the last year, what was the </t>
    </r>
    <r>
      <rPr>
        <b/>
        <sz val="10"/>
        <color theme="2" tint="-0.749992370372631"/>
        <rFont val="Calibri"/>
        <family val="2"/>
        <scheme val="minor"/>
      </rPr>
      <t>total number</t>
    </r>
    <r>
      <rPr>
        <sz val="10"/>
        <color theme="2" tint="-0.749992370372631"/>
        <rFont val="Calibri"/>
        <family val="2"/>
        <scheme val="minor"/>
      </rPr>
      <t xml:space="preserve"> of ED visits for your organization?</t>
    </r>
  </si>
  <si>
    <r>
      <t xml:space="preserve">In the last year, what </t>
    </r>
    <r>
      <rPr>
        <b/>
        <sz val="10"/>
        <color theme="2" tint="-0.749992370372631"/>
        <rFont val="Calibri"/>
        <family val="2"/>
        <scheme val="minor"/>
      </rPr>
      <t>percentage or number</t>
    </r>
    <r>
      <rPr>
        <sz val="10"/>
        <color theme="2" tint="-0.749992370372631"/>
        <rFont val="Calibri"/>
        <family val="2"/>
        <scheme val="minor"/>
      </rPr>
      <t xml:space="preserve">  of your total ED visits were made by members with Diabetes?</t>
    </r>
  </si>
  <si>
    <r>
      <t>What was your</t>
    </r>
    <r>
      <rPr>
        <b/>
        <sz val="10"/>
        <color theme="2" tint="-0.749992370372631"/>
        <rFont val="Calibri"/>
        <family val="2"/>
        <scheme val="minor"/>
      </rPr>
      <t xml:space="preserve"> average cost</t>
    </r>
    <r>
      <rPr>
        <sz val="10"/>
        <color theme="2" tint="-0.749992370372631"/>
        <rFont val="Calibri"/>
        <family val="2"/>
        <scheme val="minor"/>
      </rPr>
      <t xml:space="preserve"> of an avoidable ED visit? </t>
    </r>
  </si>
  <si>
    <t>Cost for Avoidable ED Visits</t>
  </si>
  <si>
    <t>Cost for 30-Day Readmission</t>
  </si>
  <si>
    <t>Total Cost to Your Organization</t>
  </si>
  <si>
    <t>Current Cost of Diabetes</t>
  </si>
  <si>
    <t>Today</t>
  </si>
  <si>
    <t>Month 1</t>
  </si>
  <si>
    <t>Month 2</t>
  </si>
  <si>
    <t>Month 3</t>
  </si>
  <si>
    <t>Month 4</t>
  </si>
  <si>
    <t>Month 5</t>
  </si>
  <si>
    <t>Month 6</t>
  </si>
  <si>
    <t>Month 7</t>
  </si>
  <si>
    <t>Month 8</t>
  </si>
  <si>
    <t>Month 9</t>
  </si>
  <si>
    <t>Month 10</t>
  </si>
  <si>
    <t>Month 11</t>
  </si>
  <si>
    <t>Accelerated Rate</t>
  </si>
  <si>
    <r>
      <t xml:space="preserve">What </t>
    </r>
    <r>
      <rPr>
        <b/>
        <sz val="10"/>
        <color theme="2" tint="-0.749992370372631"/>
        <rFont val="Calibri"/>
        <family val="2"/>
        <scheme val="minor"/>
      </rPr>
      <t xml:space="preserve">percentage or number </t>
    </r>
    <r>
      <rPr>
        <sz val="10"/>
        <color theme="2" tint="-0.749992370372631"/>
        <rFont val="Calibri"/>
        <family val="2"/>
        <scheme val="minor"/>
      </rPr>
      <t xml:space="preserve">of 30-day readmissions were associated with avoidable ED visits? </t>
    </r>
  </si>
  <si>
    <t>Diabetic Population</t>
  </si>
  <si>
    <t>Pre-Diabetic Population</t>
  </si>
  <si>
    <t>Total Population</t>
  </si>
  <si>
    <t>Year 1</t>
  </si>
  <si>
    <t>Year 2</t>
  </si>
  <si>
    <t>Year 3</t>
  </si>
  <si>
    <t>of your Pre-diabetic Population Develops Diabetes Due To Increased Stress &amp; Anxiety Caused by the COVID 19 Pandemic</t>
  </si>
  <si>
    <t xml:space="preserve">Potential Increase if </t>
  </si>
  <si>
    <t>Current Rate of Growth</t>
  </si>
  <si>
    <t>bh population</t>
  </si>
  <si>
    <t>BH w DM population</t>
  </si>
  <si>
    <t xml:space="preserve">Potential increase if the stress &amp; anxiety related to COVID-19 causes a </t>
  </si>
  <si>
    <t>Reduced Access, Increased Stress &amp; Anxiety 
Behavioral Health Questionnaire</t>
  </si>
  <si>
    <r>
      <t>What</t>
    </r>
    <r>
      <rPr>
        <b/>
        <sz val="10"/>
        <color theme="2" tint="-0.749992370372631"/>
        <rFont val="Calibri"/>
        <family val="2"/>
        <scheme val="minor"/>
      </rPr>
      <t xml:space="preserve"> percentage or number</t>
    </r>
    <r>
      <rPr>
        <sz val="10"/>
        <color theme="2" tint="-0.749992370372631"/>
        <rFont val="Calibri"/>
        <family val="2"/>
        <scheme val="minor"/>
      </rPr>
      <t xml:space="preserve"> of these visits were avoidable through effective cohort care management?</t>
    </r>
  </si>
  <si>
    <t>With a comorbidity of diabetes or COPD that cost can be 4.5 times higher</t>
  </si>
  <si>
    <t>Behavioral Health condition only</t>
  </si>
  <si>
    <t>Behavioral Health condition &amp; Diabetes</t>
  </si>
  <si>
    <t>Please enter your per member per month cost for a person with diabetes</t>
  </si>
  <si>
    <t>Care Management Value Calculator</t>
  </si>
  <si>
    <t xml:space="preserve">Your Data: </t>
  </si>
  <si>
    <t>Calculations:</t>
  </si>
  <si>
    <t>Reduced Access, Increased Stress &amp; Anxiety 
Diabetes Questionnaire</t>
  </si>
  <si>
    <r>
      <rPr>
        <b/>
        <sz val="10"/>
        <color theme="2" tint="-0.749992370372631"/>
        <rFont val="Calibri"/>
        <family val="2"/>
        <scheme val="minor"/>
      </rPr>
      <t xml:space="preserve">Total Population </t>
    </r>
    <r>
      <rPr>
        <sz val="10"/>
        <color theme="2" tint="-0.749992370372631"/>
        <rFont val="Calibri"/>
        <family val="2"/>
        <scheme val="minor"/>
      </rPr>
      <t>your organization serves:</t>
    </r>
  </si>
  <si>
    <r>
      <rPr>
        <b/>
        <sz val="10"/>
        <color theme="2" tint="-0.749992370372631"/>
        <rFont val="Calibri"/>
        <family val="2"/>
        <scheme val="minor"/>
      </rPr>
      <t>Total Population</t>
    </r>
    <r>
      <rPr>
        <sz val="10"/>
        <color theme="2" tint="-0.749992370372631"/>
        <rFont val="Calibri"/>
        <family val="2"/>
        <scheme val="minor"/>
      </rPr>
      <t xml:space="preserve"> with Diabetes your organization serves:</t>
    </r>
  </si>
  <si>
    <t>Potential prediabetic population with a 
rising risk of Diabetes:</t>
  </si>
  <si>
    <r>
      <t>What was your</t>
    </r>
    <r>
      <rPr>
        <b/>
        <sz val="10"/>
        <color theme="2" tint="-0.749992370372631"/>
        <rFont val="Calibri"/>
        <family val="2"/>
        <scheme val="minor"/>
      </rPr>
      <t xml:space="preserve"> average cost</t>
    </r>
    <r>
      <rPr>
        <sz val="10"/>
        <color theme="2" tint="-0.749992370372631"/>
        <rFont val="Calibri"/>
        <family val="2"/>
        <scheme val="minor"/>
      </rPr>
      <t xml:space="preserve"> for a 30-day readmission for Diabetes?</t>
    </r>
  </si>
  <si>
    <r>
      <rPr>
        <b/>
        <sz val="10"/>
        <color theme="2" tint="-0.749992370372631"/>
        <rFont val="Calibri"/>
        <family val="2"/>
        <scheme val="minor"/>
      </rPr>
      <t>Total Population</t>
    </r>
    <r>
      <rPr>
        <sz val="10"/>
        <color theme="2" tint="-0.749992370372631"/>
        <rFont val="Calibri"/>
        <family val="2"/>
        <scheme val="minor"/>
      </rPr>
      <t xml:space="preserve"> with a behavioral health condition that your organization serves:</t>
    </r>
  </si>
  <si>
    <t>Potential behavioral health population with a comorbidity of Diabetes:</t>
  </si>
  <si>
    <r>
      <rPr>
        <b/>
        <sz val="10"/>
        <color theme="2" tint="-0.749992370372631"/>
        <rFont val="Calibri"/>
        <family val="2"/>
        <scheme val="minor"/>
      </rPr>
      <t xml:space="preserve">Purpose: </t>
    </r>
    <r>
      <rPr>
        <sz val="10"/>
        <color theme="2" tint="-0.749992370372631"/>
        <rFont val="Calibri"/>
        <family val="2"/>
        <scheme val="minor"/>
      </rPr>
      <t>The Care Management Value Calculator can be used to gain insight into, and visualize, the impact of stress and anxiety on two well-established, high-acuity patient populations -- (1) Diabetes/ Prediabetes, and (2) Behavioral Health Conditions with a Diabetes comorbidity.</t>
    </r>
  </si>
  <si>
    <r>
      <t>Enter your data into any field with</t>
    </r>
    <r>
      <rPr>
        <b/>
        <sz val="10"/>
        <color theme="1"/>
        <rFont val="Calibri"/>
        <family val="2"/>
        <scheme val="minor"/>
      </rPr>
      <t xml:space="preserve"> black bold font and a white background</t>
    </r>
    <r>
      <rPr>
        <sz val="10"/>
        <color theme="1"/>
        <rFont val="Calibri"/>
        <family val="2"/>
        <scheme val="minor"/>
      </rPr>
      <t xml:space="preserve"> as indicated by the arrows in these instructions</t>
    </r>
  </si>
  <si>
    <t>For ED Visits, Avoidable ED Visits, and 30-Day Readmissions, you may enter a percentage or a number</t>
  </si>
  <si>
    <t>Current Cost of Behavioral Health</t>
  </si>
  <si>
    <r>
      <t>What was your</t>
    </r>
    <r>
      <rPr>
        <b/>
        <sz val="9"/>
        <color theme="2" tint="-0.749992370372631"/>
        <rFont val="Calibri"/>
        <family val="2"/>
        <scheme val="minor"/>
      </rPr>
      <t xml:space="preserve"> average cost</t>
    </r>
    <r>
      <rPr>
        <sz val="9"/>
        <color theme="2" tint="-0.749992370372631"/>
        <rFont val="Calibri"/>
        <family val="2"/>
        <scheme val="minor"/>
      </rPr>
      <t xml:space="preserve"> of a 30-day readmission for Behavioral Health Conditions?</t>
    </r>
  </si>
  <si>
    <t>% increase in the size of your population with behavioral health conditions.</t>
  </si>
  <si>
    <r>
      <t xml:space="preserve">All numbers with </t>
    </r>
    <r>
      <rPr>
        <b/>
        <sz val="10"/>
        <color rgb="FF43697B"/>
        <rFont val="Calibri"/>
        <family val="2"/>
        <scheme val="minor"/>
      </rPr>
      <t>Blue Bold</t>
    </r>
    <r>
      <rPr>
        <sz val="10"/>
        <color theme="1"/>
        <rFont val="Calibri"/>
        <family val="2"/>
        <scheme val="minor"/>
      </rPr>
      <t xml:space="preserve"> text indicate the calculated current impact of these populations pre-COVID-19. </t>
    </r>
  </si>
  <si>
    <r>
      <t xml:space="preserve">In the last year, what </t>
    </r>
    <r>
      <rPr>
        <b/>
        <sz val="10"/>
        <color theme="2" tint="-0.749992370372631"/>
        <rFont val="Calibri"/>
        <family val="2"/>
        <scheme val="minor"/>
      </rPr>
      <t>percentage or number</t>
    </r>
    <r>
      <rPr>
        <sz val="10"/>
        <color theme="2" tint="-0.749992370372631"/>
        <rFont val="Calibri"/>
        <family val="2"/>
        <scheme val="minor"/>
      </rPr>
      <t xml:space="preserve">  of your ED visits were made by members with Behavioral Health Conditions?</t>
    </r>
  </si>
  <si>
    <t>Care Management Value Calculator: Behavioral Health, Stress &amp; Anxiety</t>
  </si>
  <si>
    <t>Care Management Value Calculator: Diabetes, Stress &amp; Anxiety</t>
  </si>
  <si>
    <r>
      <t xml:space="preserve">All numbers with </t>
    </r>
    <r>
      <rPr>
        <b/>
        <sz val="10"/>
        <color rgb="FFF58466"/>
        <rFont val="Calibri"/>
        <family val="2"/>
        <scheme val="minor"/>
      </rPr>
      <t>Orange Bold</t>
    </r>
    <r>
      <rPr>
        <sz val="10"/>
        <color theme="1"/>
        <rFont val="Calibri"/>
        <family val="2"/>
        <scheme val="minor"/>
      </rPr>
      <t xml:space="preserve"> text indicate the potential impact of these populations as a result of the effects caused by the COVID-19 pandemic.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</si>
</sst>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_);_(* \(#,##0\);_(* &quot;-&quot;??_);_(@_)"/>
    <numFmt numFmtId="165" formatCode="&quot;$&quot;#,##0"/>
    <numFmt numFmtId="166" formatCode="0.0"/>
    <numFmt numFmtId="167" formatCode="&quot;$&quot;#,##0.00"/>
  </numFmts>
  <fonts count="45">
    <font>
      <sz val="11"/>
      <color theme="1"/>
      <name val="Calibri"/>
      <family val="2"/>
      <scheme val="minor"/>
    </font>
    <font>
      <u/>
      <sz val="11"/>
      <color theme="10"/>
      <name val="Calibri"/>
      <family val="2"/>
      <scheme val="minor"/>
    </font>
    <font>
      <sz val="11"/>
      <color theme="1"/>
      <name val="Calibri"/>
      <family val="2"/>
      <scheme val="minor"/>
    </font>
    <font>
      <sz val="11"/>
      <color theme="0"/>
      <name val="Calibri"/>
      <family val="2"/>
      <scheme val="minor"/>
    </font>
    <font>
      <sz val="11"/>
      <color rgb="FF43697B"/>
      <name val="Calibri"/>
      <family val="2"/>
      <scheme val="minor"/>
    </font>
    <font>
      <sz val="10"/>
      <color rgb="FF43697B"/>
      <name val="Calibri"/>
      <family val="2"/>
      <scheme val="minor"/>
    </font>
    <font>
      <u/>
      <sz val="8"/>
      <color rgb="FF43697B"/>
      <name val="Calibri"/>
      <family val="2"/>
      <scheme val="minor"/>
    </font>
    <font>
      <b/>
      <sz val="24"/>
      <color rgb="FF43697B"/>
      <name val="Calibri"/>
      <family val="2"/>
      <scheme val="minor"/>
    </font>
    <font>
      <sz val="10"/>
      <color theme="2" tint="-0.749992370372631"/>
      <name val="Calibri"/>
      <family val="2"/>
      <scheme val="minor"/>
    </font>
    <font>
      <b/>
      <sz val="10"/>
      <color theme="2" tint="-0.749992370372631"/>
      <name val="Calibri"/>
      <family val="2"/>
      <scheme val="minor"/>
    </font>
    <font>
      <sz val="14"/>
      <color theme="2" tint="-0.749992370372631"/>
      <name val="Calibri"/>
      <family val="2"/>
      <scheme val="minor"/>
    </font>
    <font>
      <sz val="11"/>
      <color theme="2" tint="-0.749992370372631"/>
      <name val="Calibri"/>
      <family val="2"/>
      <scheme val="minor"/>
    </font>
    <font>
      <b/>
      <i/>
      <sz val="12"/>
      <color theme="2" tint="-0.749992370372631"/>
      <name val="Calibri"/>
      <family val="2"/>
      <scheme val="minor"/>
    </font>
    <font>
      <b/>
      <i/>
      <sz val="12"/>
      <name val="Calibri"/>
      <family val="2"/>
      <scheme val="minor"/>
    </font>
    <font>
      <b/>
      <sz val="14"/>
      <color rgb="FF43697B"/>
      <name val="Calibri"/>
      <family val="2"/>
      <scheme val="minor"/>
    </font>
    <font>
      <sz val="10"/>
      <name val="Calibri"/>
      <family val="2"/>
      <scheme val="minor"/>
    </font>
    <font>
      <sz val="8"/>
      <color rgb="FF43697B"/>
      <name val="Calibri"/>
      <family val="2"/>
      <scheme val="minor"/>
    </font>
    <font>
      <b/>
      <sz val="24"/>
      <color rgb="FFFFC000"/>
      <name val="Calibri"/>
      <family val="2"/>
      <scheme val="minor"/>
    </font>
    <font>
      <sz val="8"/>
      <name val="Calibri"/>
      <family val="2"/>
      <scheme val="minor"/>
    </font>
    <font>
      <sz val="9"/>
      <color rgb="FF43697B"/>
      <name val="Calibri"/>
      <family val="2"/>
      <scheme val="minor"/>
    </font>
    <font>
      <b/>
      <sz val="12"/>
      <name val="Calibri"/>
      <family val="2"/>
      <scheme val="minor"/>
    </font>
    <font>
      <b/>
      <sz val="12"/>
      <color rgb="FFC00000"/>
      <name val="Calibri"/>
      <family val="2"/>
      <scheme val="minor"/>
    </font>
    <font>
      <sz val="8"/>
      <color theme="0"/>
      <name val="Calibri"/>
      <family val="2"/>
      <scheme val="minor"/>
    </font>
    <font>
      <i/>
      <sz val="8"/>
      <color theme="0"/>
      <name val="Calibri"/>
      <family val="2"/>
      <scheme val="minor"/>
    </font>
    <font>
      <sz val="9"/>
      <color theme="2" tint="-0.749992370372631"/>
      <name val="Calibri"/>
      <family val="2"/>
      <scheme val="minor"/>
    </font>
    <font>
      <sz val="11"/>
      <name val="Calibri"/>
      <family val="2"/>
      <scheme val="minor"/>
    </font>
    <font>
      <i/>
      <sz val="8"/>
      <name val="Calibri"/>
      <family val="2"/>
      <scheme val="minor"/>
    </font>
    <font>
      <b/>
      <sz val="12"/>
      <color rgb="FF43697B"/>
      <name val="Calibri"/>
      <family val="2"/>
      <scheme val="minor"/>
    </font>
    <font>
      <b/>
      <sz val="16"/>
      <color rgb="FF43697B"/>
      <name val="Calibri"/>
      <family val="2"/>
      <scheme val="minor"/>
    </font>
    <font>
      <i/>
      <sz val="10"/>
      <color theme="2" tint="-0.749992370372631"/>
      <name val="Calibri"/>
      <family val="2"/>
      <scheme val="minor"/>
    </font>
    <font>
      <sz val="11"/>
      <color rgb="FFFFC000"/>
      <name val="Calibri"/>
      <family val="2"/>
      <scheme val="minor"/>
    </font>
    <font>
      <sz val="7"/>
      <color theme="2" tint="-0.749992370372631"/>
      <name val="Calibri"/>
      <family val="2"/>
      <scheme val="minor"/>
    </font>
    <font>
      <sz val="8"/>
      <color theme="2" tint="-0.749992370372631"/>
      <name val="Calibri"/>
      <family val="2"/>
      <scheme val="minor"/>
    </font>
    <font>
      <sz val="10"/>
      <color theme="1"/>
      <name val="Calibri"/>
      <family val="2"/>
      <scheme val="minor"/>
    </font>
    <font>
      <b/>
      <sz val="10"/>
      <color theme="1"/>
      <name val="Calibri"/>
      <family val="2"/>
      <scheme val="minor"/>
    </font>
    <font>
      <b/>
      <sz val="10"/>
      <color rgb="FF43697B"/>
      <name val="Calibri"/>
      <family val="2"/>
      <scheme val="minor"/>
    </font>
    <font>
      <b/>
      <sz val="9"/>
      <color theme="2" tint="-0.749992370372631"/>
      <name val="Calibri"/>
      <family val="2"/>
      <scheme val="minor"/>
    </font>
    <font>
      <b/>
      <sz val="12"/>
      <color theme="0"/>
      <name val="Calibri"/>
      <family val="2"/>
      <scheme val="minor"/>
    </font>
    <font>
      <sz val="12"/>
      <color theme="1" tint="0.249977111117893"/>
      <name val="Calibri"/>
      <family val="2"/>
      <scheme val="minor"/>
    </font>
    <font>
      <b/>
      <sz val="18"/>
      <color rgb="FF43697B"/>
      <name val="Calibri (Body)"/>
    </font>
    <font>
      <b/>
      <sz val="24"/>
      <color rgb="FFF58466"/>
      <name val="Calibri"/>
      <family val="2"/>
      <scheme val="minor"/>
    </font>
    <font>
      <b/>
      <sz val="14"/>
      <color rgb="FFF58466"/>
      <name val="Calibri"/>
      <family val="2"/>
      <scheme val="minor"/>
    </font>
    <font>
      <b/>
      <sz val="18"/>
      <color rgb="FF43697B"/>
      <name val="Calibri"/>
      <family val="2"/>
      <scheme val="minor"/>
    </font>
    <font>
      <sz val="10"/>
      <color theme="0"/>
      <name val="Calibri"/>
      <family val="2"/>
      <scheme val="minor"/>
    </font>
    <font>
      <b/>
      <sz val="10"/>
      <color rgb="FFF58466"/>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8F8F8"/>
        <bgColor indexed="64"/>
      </patternFill>
    </fill>
    <fill>
      <patternFill patternType="solid">
        <fgColor theme="0" tint="-4.9989318521683403E-2"/>
        <bgColor indexed="64"/>
      </patternFill>
    </fill>
    <fill>
      <patternFill patternType="solid">
        <fgColor rgb="FF43697B"/>
        <bgColor indexed="64"/>
      </patternFill>
    </fill>
    <fill>
      <patternFill patternType="solid">
        <fgColor theme="2" tint="-9.9978637043366805E-2"/>
        <bgColor indexed="64"/>
      </patternFill>
    </fill>
  </fills>
  <borders count="54">
    <border>
      <left/>
      <right/>
      <top/>
      <bottom/>
      <diagonal/>
    </border>
    <border>
      <left style="thin">
        <color theme="2" tint="-0.749961851863155"/>
      </left>
      <right/>
      <top style="thin">
        <color theme="2" tint="-0.749961851863155"/>
      </top>
      <bottom/>
      <diagonal/>
    </border>
    <border>
      <left/>
      <right/>
      <top style="thin">
        <color theme="2" tint="-0.749961851863155"/>
      </top>
      <bottom/>
      <diagonal/>
    </border>
    <border>
      <left/>
      <right style="thin">
        <color theme="2" tint="-0.749961851863155"/>
      </right>
      <top style="thin">
        <color theme="2" tint="-0.749961851863155"/>
      </top>
      <bottom/>
      <diagonal/>
    </border>
    <border>
      <left style="thin">
        <color theme="2" tint="-0.749961851863155"/>
      </left>
      <right/>
      <top/>
      <bottom/>
      <diagonal/>
    </border>
    <border>
      <left/>
      <right style="thin">
        <color theme="2" tint="-0.749961851863155"/>
      </right>
      <top/>
      <bottom/>
      <diagonal/>
    </border>
    <border>
      <left style="thin">
        <color theme="2" tint="-0.749961851863155"/>
      </left>
      <right/>
      <top/>
      <bottom style="thin">
        <color theme="2" tint="-0.749961851863155"/>
      </bottom>
      <diagonal/>
    </border>
    <border>
      <left/>
      <right/>
      <top/>
      <bottom style="thin">
        <color theme="2" tint="-0.749961851863155"/>
      </bottom>
      <diagonal/>
    </border>
    <border>
      <left/>
      <right style="thin">
        <color theme="2" tint="-0.749961851863155"/>
      </right>
      <top/>
      <bottom style="thin">
        <color theme="2" tint="-0.749961851863155"/>
      </bottom>
      <diagonal/>
    </border>
    <border>
      <left/>
      <right style="double">
        <color rgb="FF80A1B6"/>
      </right>
      <top/>
      <bottom style="double">
        <color theme="2" tint="-0.749961851863155"/>
      </bottom>
      <diagonal/>
    </border>
    <border>
      <left style="double">
        <color rgb="FF80A1B6"/>
      </left>
      <right style="double">
        <color rgb="FF80A1B6"/>
      </right>
      <top/>
      <bottom style="double">
        <color theme="2" tint="-0.749961851863155"/>
      </bottom>
      <diagonal/>
    </border>
    <border>
      <left style="double">
        <color rgb="FF80A1B6"/>
      </left>
      <right style="double">
        <color theme="2" tint="-0.749961851863155"/>
      </right>
      <top/>
      <bottom style="double">
        <color theme="2" tint="-0.749961851863155"/>
      </bottom>
      <diagonal/>
    </border>
    <border>
      <left/>
      <right style="double">
        <color rgb="FF80A1B6"/>
      </right>
      <top style="double">
        <color theme="2" tint="-0.749961851863155"/>
      </top>
      <bottom style="double">
        <color theme="2" tint="-0.749961851863155"/>
      </bottom>
      <diagonal/>
    </border>
    <border>
      <left style="double">
        <color rgb="FF80A1B6"/>
      </left>
      <right style="double">
        <color rgb="FF80A1B6"/>
      </right>
      <top style="double">
        <color theme="2" tint="-0.749961851863155"/>
      </top>
      <bottom style="double">
        <color theme="2" tint="-0.749961851863155"/>
      </bottom>
      <diagonal/>
    </border>
    <border>
      <left style="double">
        <color rgb="FF80A1B6"/>
      </left>
      <right style="double">
        <color theme="2" tint="-0.749961851863155"/>
      </right>
      <top style="double">
        <color theme="2" tint="-0.749961851863155"/>
      </top>
      <bottom style="double">
        <color theme="2" tint="-0.749961851863155"/>
      </bottom>
      <diagonal/>
    </border>
    <border>
      <left style="double">
        <color theme="2" tint="-0.749961851863155"/>
      </left>
      <right style="mediumDashed">
        <color theme="2" tint="-0.749961851863155"/>
      </right>
      <top/>
      <bottom style="double">
        <color theme="2" tint="-0.749961851863155"/>
      </bottom>
      <diagonal/>
    </border>
    <border>
      <left style="mediumDashed">
        <color theme="2" tint="-0.749961851863155"/>
      </left>
      <right style="mediumDashed">
        <color theme="2" tint="-0.749961851863155"/>
      </right>
      <top/>
      <bottom style="double">
        <color theme="2" tint="-0.749961851863155"/>
      </bottom>
      <diagonal/>
    </border>
    <border>
      <left style="mediumDashed">
        <color theme="2" tint="-0.749961851863155"/>
      </left>
      <right/>
      <top/>
      <bottom style="double">
        <color theme="2" tint="-0.749961851863155"/>
      </bottom>
      <diagonal/>
    </border>
    <border>
      <left style="double">
        <color theme="2" tint="-0.749961851863155"/>
      </left>
      <right style="mediumDashed">
        <color theme="2" tint="-0.749961851863155"/>
      </right>
      <top style="double">
        <color theme="2" tint="-0.749961851863155"/>
      </top>
      <bottom style="double">
        <color theme="2" tint="-0.749961851863155"/>
      </bottom>
      <diagonal/>
    </border>
    <border>
      <left style="mediumDashed">
        <color theme="2" tint="-0.749961851863155"/>
      </left>
      <right style="mediumDashed">
        <color theme="2" tint="-0.749961851863155"/>
      </right>
      <top style="double">
        <color theme="2" tint="-0.749961851863155"/>
      </top>
      <bottom style="double">
        <color theme="2" tint="-0.749961851863155"/>
      </bottom>
      <diagonal/>
    </border>
    <border>
      <left style="mediumDashed">
        <color theme="2" tint="-0.749961851863155"/>
      </left>
      <right/>
      <top style="double">
        <color theme="2" tint="-0.749961851863155"/>
      </top>
      <bottom style="double">
        <color theme="2" tint="-0.749961851863155"/>
      </bottom>
      <diagonal/>
    </border>
    <border>
      <left style="double">
        <color theme="2" tint="-0.749961851863155"/>
      </left>
      <right style="mediumDashed">
        <color theme="2" tint="-0.749961851863155"/>
      </right>
      <top style="double">
        <color theme="2" tint="-0.749961851863155"/>
      </top>
      <bottom/>
      <diagonal/>
    </border>
    <border>
      <left style="mediumDashed">
        <color theme="2" tint="-0.749961851863155"/>
      </left>
      <right style="mediumDashed">
        <color theme="2" tint="-0.749961851863155"/>
      </right>
      <top style="double">
        <color theme="2" tint="-0.749961851863155"/>
      </top>
      <bottom/>
      <diagonal/>
    </border>
    <border>
      <left style="mediumDashed">
        <color theme="2" tint="-0.749961851863155"/>
      </left>
      <right/>
      <top style="double">
        <color theme="2" tint="-0.749961851863155"/>
      </top>
      <bottom/>
      <diagonal/>
    </border>
    <border>
      <left/>
      <right style="thick">
        <color rgb="FF80A1B6"/>
      </right>
      <top style="double">
        <color theme="2" tint="-0.749961851863155"/>
      </top>
      <bottom style="double">
        <color theme="2" tint="-0.749961851863155"/>
      </bottom>
      <diagonal/>
    </border>
    <border>
      <left style="thick">
        <color rgb="FF80A1B6"/>
      </left>
      <right style="thick">
        <color rgb="FF80A1B6"/>
      </right>
      <top style="double">
        <color theme="2" tint="-0.749961851863155"/>
      </top>
      <bottom style="double">
        <color theme="2" tint="-0.749961851863155"/>
      </bottom>
      <diagonal/>
    </border>
    <border>
      <left style="thick">
        <color rgb="FF80A1B6"/>
      </left>
      <right/>
      <top style="double">
        <color theme="2" tint="-0.749961851863155"/>
      </top>
      <bottom style="double">
        <color theme="2" tint="-0.749961851863155"/>
      </bottom>
      <diagonal/>
    </border>
    <border>
      <left/>
      <right/>
      <top style="double">
        <color theme="2" tint="-0.749961851863155"/>
      </top>
      <bottom style="double">
        <color theme="2" tint="-0.749961851863155"/>
      </bottom>
      <diagonal/>
    </border>
    <border>
      <left style="thin">
        <color theme="2" tint="-0.749961851863155"/>
      </left>
      <right/>
      <top style="dashed">
        <color theme="2" tint="-0.749961851863155"/>
      </top>
      <bottom/>
      <diagonal/>
    </border>
    <border>
      <left/>
      <right/>
      <top style="dashed">
        <color theme="2" tint="-0.749961851863155"/>
      </top>
      <bottom/>
      <diagonal/>
    </border>
    <border>
      <left/>
      <right style="thin">
        <color theme="2" tint="-0.749961851863155"/>
      </right>
      <top style="dashed">
        <color theme="2" tint="-0.749961851863155"/>
      </top>
      <bottom/>
      <diagonal/>
    </border>
    <border>
      <left/>
      <right/>
      <top style="double">
        <color theme="2" tint="-0.749961851863155"/>
      </top>
      <bottom/>
      <diagonal/>
    </border>
    <border>
      <left/>
      <right/>
      <top/>
      <bottom style="double">
        <color theme="2" tint="-0.749961851863155"/>
      </bottom>
      <diagonal/>
    </border>
    <border>
      <left/>
      <right style="double">
        <color theme="2" tint="-0.749961851863155"/>
      </right>
      <top/>
      <bottom/>
      <diagonal/>
    </border>
    <border>
      <left/>
      <right style="double">
        <color theme="2" tint="-0.749961851863155"/>
      </right>
      <top/>
      <bottom style="double">
        <color theme="2" tint="-0.749961851863155"/>
      </bottom>
      <diagonal/>
    </border>
    <border>
      <left style="double">
        <color theme="2" tint="-0.749961851863155"/>
      </left>
      <right/>
      <top/>
      <bottom style="double">
        <color theme="2" tint="-0.749961851863155"/>
      </bottom>
      <diagonal/>
    </border>
    <border>
      <left style="double">
        <color theme="2" tint="-0.749961851863155"/>
      </left>
      <right/>
      <top/>
      <bottom/>
      <diagonal/>
    </border>
    <border>
      <left/>
      <right style="thick">
        <color rgb="FF80A1B6"/>
      </right>
      <top style="double">
        <color theme="2" tint="-0.749961851863155"/>
      </top>
      <bottom style="thin">
        <color theme="2" tint="-0.749961851863155"/>
      </bottom>
      <diagonal/>
    </border>
    <border>
      <left style="thick">
        <color rgb="FF80A1B6"/>
      </left>
      <right style="thick">
        <color rgb="FF80A1B6"/>
      </right>
      <top style="double">
        <color theme="2" tint="-0.749961851863155"/>
      </top>
      <bottom style="thin">
        <color theme="2" tint="-0.749961851863155"/>
      </bottom>
      <diagonal/>
    </border>
    <border>
      <left style="thick">
        <color rgb="FF80A1B6"/>
      </left>
      <right/>
      <top style="double">
        <color theme="2" tint="-0.749961851863155"/>
      </top>
      <bottom style="thin">
        <color theme="2" tint="-0.749961851863155"/>
      </bottom>
      <diagonal/>
    </border>
    <border>
      <left style="double">
        <color theme="2" tint="-0.749961851863155"/>
      </left>
      <right style="mediumDashed">
        <color theme="2" tint="-0.749961851863155"/>
      </right>
      <top style="double">
        <color theme="2" tint="-0.749961851863155"/>
      </top>
      <bottom style="thin">
        <color theme="2" tint="-0.749961851863155"/>
      </bottom>
      <diagonal/>
    </border>
    <border>
      <left style="mediumDashed">
        <color theme="2" tint="-0.749961851863155"/>
      </left>
      <right style="mediumDashed">
        <color theme="2" tint="-0.749961851863155"/>
      </right>
      <top style="double">
        <color theme="2" tint="-0.749961851863155"/>
      </top>
      <bottom style="thin">
        <color theme="2" tint="-0.749961851863155"/>
      </bottom>
      <diagonal/>
    </border>
    <border>
      <left style="mediumDashed">
        <color theme="2" tint="-0.749961851863155"/>
      </left>
      <right/>
      <top style="double">
        <color theme="2" tint="-0.749961851863155"/>
      </top>
      <bottom style="thin">
        <color theme="2" tint="-0.749961851863155"/>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theme="2" tint="-0.749961851863155"/>
      </left>
      <right/>
      <top style="thin">
        <color theme="2" tint="-0.749961851863155"/>
      </top>
      <bottom style="dashed">
        <color theme="2" tint="-0.749961851863155"/>
      </bottom>
      <diagonal/>
    </border>
    <border>
      <left/>
      <right/>
      <top style="thin">
        <color theme="2" tint="-0.749961851863155"/>
      </top>
      <bottom style="dashed">
        <color theme="2" tint="-0.749961851863155"/>
      </bottom>
      <diagonal/>
    </border>
    <border>
      <left/>
      <right style="thin">
        <color theme="2" tint="-0.749961851863155"/>
      </right>
      <top style="thin">
        <color theme="2" tint="-0.749961851863155"/>
      </top>
      <bottom style="dashed">
        <color theme="2" tint="-0.749961851863155"/>
      </bottom>
      <diagonal/>
    </border>
    <border>
      <left style="thin">
        <color auto="1"/>
      </left>
      <right style="double">
        <color theme="2" tint="-0.749961851863155"/>
      </right>
      <top style="thin">
        <color auto="1"/>
      </top>
      <bottom style="double">
        <color theme="2" tint="-0.749961851863155"/>
      </bottom>
      <diagonal/>
    </border>
    <border>
      <left style="double">
        <color theme="2" tint="-0.749961851863155"/>
      </left>
      <right style="double">
        <color theme="2" tint="-0.749961851863155"/>
      </right>
      <top style="thin">
        <color auto="1"/>
      </top>
      <bottom style="double">
        <color theme="2" tint="-0.749961851863155"/>
      </bottom>
      <diagonal/>
    </border>
    <border>
      <left style="double">
        <color theme="2" tint="-0.749961851863155"/>
      </left>
      <right style="thin">
        <color auto="1"/>
      </right>
      <top style="thin">
        <color auto="1"/>
      </top>
      <bottom style="double">
        <color theme="2" tint="-0.749961851863155"/>
      </bottom>
      <diagonal/>
    </border>
  </borders>
  <cellStyleXfs count="3">
    <xf numFmtId="0" fontId="0" fillId="0" borderId="0"/>
    <xf numFmtId="0" fontId="1" fillId="0" borderId="0" applyNumberFormat="0" applyFill="0" applyBorder="0" applyAlignment="0" applyProtection="0"/>
    <xf numFmtId="43" fontId="2" fillId="0" borderId="0" applyFont="0" applyFill="0" applyBorder="0" applyAlignment="0" applyProtection="0"/>
  </cellStyleXfs>
  <cellXfs count="209">
    <xf numFmtId="0" fontId="0" fillId="0" borderId="0" xfId="0"/>
    <xf numFmtId="0" fontId="4" fillId="2" borderId="0" xfId="0" applyFont="1" applyFill="1" applyBorder="1" applyAlignment="1">
      <alignment wrapText="1"/>
    </xf>
    <xf numFmtId="0" fontId="4" fillId="2" borderId="0" xfId="0" applyFont="1" applyFill="1" applyBorder="1" applyAlignment="1">
      <alignment horizontal="center" vertical="center" wrapText="1"/>
    </xf>
    <xf numFmtId="0" fontId="4" fillId="2" borderId="0" xfId="0" applyFont="1" applyFill="1" applyAlignment="1">
      <alignment wrapText="1"/>
    </xf>
    <xf numFmtId="0" fontId="4" fillId="2" borderId="0" xfId="0" applyFont="1" applyFill="1" applyAlignment="1">
      <alignment horizontal="center" vertical="center" wrapText="1"/>
    </xf>
    <xf numFmtId="0" fontId="3" fillId="2" borderId="0" xfId="0" applyFont="1" applyFill="1" applyBorder="1" applyAlignment="1">
      <alignment horizontal="center" vertical="center" wrapText="1"/>
    </xf>
    <xf numFmtId="0" fontId="4" fillId="3" borderId="5" xfId="0" applyFont="1" applyFill="1" applyBorder="1" applyAlignment="1">
      <alignment wrapText="1"/>
    </xf>
    <xf numFmtId="0" fontId="4" fillId="3" borderId="8" xfId="0" applyFont="1" applyFill="1" applyBorder="1" applyAlignment="1">
      <alignment wrapText="1"/>
    </xf>
    <xf numFmtId="0" fontId="4" fillId="3" borderId="1" xfId="0" applyFont="1" applyFill="1" applyBorder="1" applyAlignment="1">
      <alignment wrapText="1"/>
    </xf>
    <xf numFmtId="0" fontId="4" fillId="3" borderId="2" xfId="0" applyFont="1" applyFill="1" applyBorder="1" applyAlignment="1">
      <alignment wrapText="1"/>
    </xf>
    <xf numFmtId="0" fontId="4" fillId="3" borderId="2" xfId="0" applyFont="1" applyFill="1" applyBorder="1" applyAlignment="1">
      <alignment horizontal="center" vertical="center" wrapText="1"/>
    </xf>
    <xf numFmtId="0" fontId="4" fillId="3" borderId="3" xfId="0" applyFont="1" applyFill="1" applyBorder="1" applyAlignment="1">
      <alignment wrapText="1"/>
    </xf>
    <xf numFmtId="0" fontId="11" fillId="3" borderId="4" xfId="0" applyFont="1" applyFill="1" applyBorder="1" applyAlignment="1">
      <alignment wrapText="1"/>
    </xf>
    <xf numFmtId="0" fontId="4" fillId="2" borderId="0" xfId="0" applyFont="1" applyFill="1" applyBorder="1" applyAlignment="1" applyProtection="1">
      <alignment horizontal="left" vertical="top"/>
      <protection locked="0"/>
    </xf>
    <xf numFmtId="0" fontId="4" fillId="2" borderId="4" xfId="0" applyFont="1" applyFill="1" applyBorder="1" applyAlignment="1">
      <alignment wrapText="1"/>
    </xf>
    <xf numFmtId="0" fontId="4" fillId="2" borderId="0" xfId="0" applyFont="1" applyFill="1" applyBorder="1" applyAlignment="1">
      <alignment horizontal="left" vertical="top" wrapText="1"/>
    </xf>
    <xf numFmtId="0" fontId="16" fillId="2" borderId="0" xfId="0" applyFont="1" applyFill="1" applyBorder="1" applyAlignment="1">
      <alignment wrapText="1"/>
    </xf>
    <xf numFmtId="165" fontId="17" fillId="3" borderId="0" xfId="0" applyNumberFormat="1" applyFont="1" applyFill="1" applyBorder="1" applyAlignment="1">
      <alignment vertical="top" wrapText="1"/>
    </xf>
    <xf numFmtId="0" fontId="4" fillId="2" borderId="0" xfId="0" applyFont="1" applyFill="1" applyBorder="1" applyAlignment="1">
      <alignment vertical="top" wrapText="1"/>
    </xf>
    <xf numFmtId="0" fontId="10" fillId="2" borderId="4" xfId="0" applyFont="1" applyFill="1" applyBorder="1" applyAlignment="1">
      <alignment vertical="center" wrapText="1"/>
    </xf>
    <xf numFmtId="0" fontId="10" fillId="2" borderId="0" xfId="0" applyFont="1" applyFill="1" applyBorder="1" applyAlignment="1">
      <alignment vertical="center" wrapText="1"/>
    </xf>
    <xf numFmtId="165" fontId="17" fillId="2" borderId="4" xfId="0" applyNumberFormat="1" applyFont="1" applyFill="1" applyBorder="1" applyAlignment="1">
      <alignment vertical="top" wrapText="1"/>
    </xf>
    <xf numFmtId="165" fontId="17" fillId="2" borderId="0" xfId="0" applyNumberFormat="1" applyFont="1" applyFill="1" applyBorder="1" applyAlignment="1">
      <alignment vertical="top" wrapText="1"/>
    </xf>
    <xf numFmtId="0" fontId="10" fillId="2" borderId="4" xfId="0" applyFont="1" applyFill="1" applyBorder="1" applyAlignment="1">
      <alignment vertical="top" wrapText="1"/>
    </xf>
    <xf numFmtId="0" fontId="10" fillId="2" borderId="0" xfId="0" applyFont="1" applyFill="1" applyBorder="1" applyAlignment="1">
      <alignment vertical="top" wrapText="1"/>
    </xf>
    <xf numFmtId="0" fontId="10" fillId="2" borderId="4" xfId="0" applyFont="1" applyFill="1" applyBorder="1" applyAlignment="1">
      <alignment wrapText="1"/>
    </xf>
    <xf numFmtId="0" fontId="10" fillId="2" borderId="0" xfId="0" applyFont="1" applyFill="1" applyBorder="1" applyAlignment="1">
      <alignment wrapText="1"/>
    </xf>
    <xf numFmtId="0" fontId="14" fillId="2" borderId="0" xfId="0" applyFont="1" applyFill="1" applyBorder="1" applyAlignment="1">
      <alignment vertical="center" wrapText="1"/>
    </xf>
    <xf numFmtId="0" fontId="5" fillId="2" borderId="0" xfId="0" applyFont="1" applyFill="1" applyBorder="1" applyAlignment="1">
      <alignment wrapText="1"/>
    </xf>
    <xf numFmtId="0" fontId="17" fillId="2" borderId="0" xfId="0" applyFont="1" applyFill="1" applyBorder="1" applyAlignment="1">
      <alignment vertical="center" wrapText="1"/>
    </xf>
    <xf numFmtId="0" fontId="17" fillId="2" borderId="0" xfId="0" applyFont="1" applyFill="1" applyBorder="1" applyAlignment="1">
      <alignment horizontal="center" vertical="center" wrapText="1"/>
    </xf>
    <xf numFmtId="0" fontId="5" fillId="2" borderId="4" xfId="0" applyFont="1" applyFill="1" applyBorder="1" applyAlignment="1">
      <alignment wrapText="1"/>
    </xf>
    <xf numFmtId="0" fontId="17" fillId="2" borderId="4" xfId="0" applyFont="1" applyFill="1" applyBorder="1" applyAlignment="1">
      <alignment vertical="center" wrapText="1"/>
    </xf>
    <xf numFmtId="0" fontId="6" fillId="2" borderId="0" xfId="1" applyFont="1" applyFill="1" applyBorder="1" applyAlignment="1" applyProtection="1">
      <alignment horizontal="left" vertical="top"/>
      <protection locked="0"/>
    </xf>
    <xf numFmtId="0" fontId="19" fillId="3" borderId="2" xfId="0" applyFont="1" applyFill="1" applyBorder="1" applyAlignment="1">
      <alignment wrapText="1"/>
    </xf>
    <xf numFmtId="0" fontId="19" fillId="3" borderId="0" xfId="0" applyFont="1" applyFill="1" applyBorder="1" applyAlignment="1">
      <alignment wrapText="1"/>
    </xf>
    <xf numFmtId="0" fontId="11" fillId="3" borderId="0" xfId="0" applyFont="1" applyFill="1" applyBorder="1" applyAlignment="1">
      <alignment vertical="center" wrapText="1"/>
    </xf>
    <xf numFmtId="0" fontId="11" fillId="3" borderId="6" xfId="0" applyFont="1" applyFill="1" applyBorder="1" applyAlignment="1">
      <alignment wrapText="1"/>
    </xf>
    <xf numFmtId="0" fontId="3" fillId="2" borderId="0" xfId="0" applyFont="1" applyFill="1" applyBorder="1" applyAlignment="1">
      <alignment wrapText="1"/>
    </xf>
    <xf numFmtId="0" fontId="3" fillId="2" borderId="0" xfId="0" applyFont="1" applyFill="1" applyBorder="1" applyAlignment="1">
      <alignment vertical="top" wrapText="1"/>
    </xf>
    <xf numFmtId="1" fontId="3" fillId="2" borderId="0" xfId="0" applyNumberFormat="1" applyFont="1" applyFill="1" applyBorder="1" applyAlignment="1">
      <alignment wrapText="1"/>
    </xf>
    <xf numFmtId="3" fontId="3" fillId="2" borderId="0" xfId="0" applyNumberFormat="1" applyFont="1" applyFill="1" applyBorder="1" applyAlignment="1">
      <alignment wrapText="1"/>
    </xf>
    <xf numFmtId="0" fontId="22" fillId="2" borderId="0" xfId="0" applyFont="1" applyFill="1" applyBorder="1" applyAlignment="1">
      <alignment horizontal="left" vertical="top" wrapText="1"/>
    </xf>
    <xf numFmtId="1" fontId="22" fillId="2" borderId="0" xfId="0" applyNumberFormat="1" applyFont="1" applyFill="1" applyBorder="1" applyAlignment="1">
      <alignment horizontal="left" vertical="top" wrapText="1"/>
    </xf>
    <xf numFmtId="3" fontId="3" fillId="2" borderId="0" xfId="0" applyNumberFormat="1" applyFont="1" applyFill="1" applyBorder="1" applyAlignment="1">
      <alignment horizontal="center" vertical="center" wrapText="1"/>
    </xf>
    <xf numFmtId="0" fontId="22" fillId="2" borderId="0" xfId="0" applyFont="1" applyFill="1" applyBorder="1" applyAlignment="1" applyProtection="1">
      <alignment horizontal="left" vertical="top" wrapText="1"/>
      <protection locked="0"/>
    </xf>
    <xf numFmtId="1" fontId="22" fillId="2" borderId="0" xfId="0" applyNumberFormat="1" applyFont="1" applyFill="1" applyBorder="1" applyAlignment="1" applyProtection="1">
      <alignment horizontal="left" vertical="top" wrapText="1"/>
      <protection locked="0"/>
    </xf>
    <xf numFmtId="1" fontId="23" fillId="2" borderId="0" xfId="0" applyNumberFormat="1" applyFont="1" applyFill="1" applyBorder="1" applyAlignment="1" applyProtection="1">
      <alignment horizontal="left" vertical="top" wrapText="1"/>
    </xf>
    <xf numFmtId="2" fontId="23" fillId="2" borderId="0" xfId="0" applyNumberFormat="1" applyFont="1" applyFill="1" applyBorder="1" applyAlignment="1" applyProtection="1">
      <alignment horizontal="left" vertical="top" wrapText="1"/>
    </xf>
    <xf numFmtId="1" fontId="22" fillId="2" borderId="0" xfId="0" applyNumberFormat="1" applyFont="1" applyFill="1" applyBorder="1" applyAlignment="1" applyProtection="1">
      <alignment horizontal="left" vertical="center" wrapText="1"/>
    </xf>
    <xf numFmtId="2" fontId="22" fillId="2" borderId="0" xfId="0" applyNumberFormat="1" applyFont="1" applyFill="1" applyBorder="1" applyAlignment="1">
      <alignment horizontal="left" vertical="top" wrapText="1"/>
    </xf>
    <xf numFmtId="164" fontId="3" fillId="2" borderId="0" xfId="2" applyNumberFormat="1" applyFont="1" applyFill="1" applyBorder="1" applyAlignment="1">
      <alignment wrapText="1"/>
    </xf>
    <xf numFmtId="0" fontId="25" fillId="2" borderId="0" xfId="0" applyFont="1" applyFill="1" applyBorder="1" applyAlignment="1">
      <alignment wrapText="1"/>
    </xf>
    <xf numFmtId="0" fontId="25" fillId="2" borderId="0" xfId="0" applyFont="1" applyFill="1" applyBorder="1" applyAlignment="1">
      <alignment horizontal="center" vertical="center" wrapText="1"/>
    </xf>
    <xf numFmtId="3" fontId="25" fillId="2" borderId="0" xfId="0" applyNumberFormat="1" applyFont="1" applyFill="1" applyBorder="1" applyAlignment="1">
      <alignment wrapText="1"/>
    </xf>
    <xf numFmtId="0" fontId="18" fillId="2" borderId="0" xfId="0" applyFont="1" applyFill="1" applyBorder="1" applyAlignment="1">
      <alignment horizontal="left" vertical="top" wrapText="1"/>
    </xf>
    <xf numFmtId="1" fontId="18" fillId="2" borderId="0" xfId="0" applyNumberFormat="1" applyFont="1" applyFill="1" applyBorder="1" applyAlignment="1">
      <alignment horizontal="left" vertical="top" wrapText="1"/>
    </xf>
    <xf numFmtId="3" fontId="25" fillId="2" borderId="0" xfId="0" applyNumberFormat="1" applyFont="1" applyFill="1" applyBorder="1" applyAlignment="1">
      <alignment horizontal="center" vertical="center" wrapText="1"/>
    </xf>
    <xf numFmtId="0" fontId="18" fillId="2" borderId="0" xfId="0" applyFont="1" applyFill="1" applyBorder="1" applyAlignment="1" applyProtection="1">
      <alignment horizontal="left" vertical="top" wrapText="1"/>
      <protection locked="0"/>
    </xf>
    <xf numFmtId="1" fontId="18" fillId="2" borderId="0" xfId="0" applyNumberFormat="1" applyFont="1" applyFill="1" applyBorder="1" applyAlignment="1" applyProtection="1">
      <alignment horizontal="left" vertical="top" wrapText="1"/>
      <protection locked="0"/>
    </xf>
    <xf numFmtId="1" fontId="26" fillId="2" borderId="0" xfId="0" applyNumberFormat="1" applyFont="1" applyFill="1" applyBorder="1" applyAlignment="1" applyProtection="1">
      <alignment horizontal="left" vertical="top" wrapText="1"/>
    </xf>
    <xf numFmtId="2" fontId="26" fillId="2" borderId="0" xfId="0" applyNumberFormat="1" applyFont="1" applyFill="1" applyBorder="1" applyAlignment="1" applyProtection="1">
      <alignment horizontal="left" vertical="top" wrapText="1"/>
    </xf>
    <xf numFmtId="1" fontId="18" fillId="2" borderId="0" xfId="0" applyNumberFormat="1" applyFont="1" applyFill="1" applyBorder="1" applyAlignment="1" applyProtection="1">
      <alignment horizontal="left" vertical="center" wrapText="1"/>
    </xf>
    <xf numFmtId="2" fontId="18" fillId="2" borderId="0" xfId="0" applyNumberFormat="1" applyFont="1" applyFill="1" applyBorder="1" applyAlignment="1">
      <alignment horizontal="left" vertical="top" wrapText="1"/>
    </xf>
    <xf numFmtId="0" fontId="25" fillId="2" borderId="0" xfId="0" applyFont="1" applyFill="1" applyAlignment="1">
      <alignment wrapText="1"/>
    </xf>
    <xf numFmtId="2" fontId="21" fillId="2" borderId="0" xfId="0" applyNumberFormat="1" applyFont="1" applyFill="1" applyBorder="1" applyAlignment="1">
      <alignment vertical="center" wrapText="1"/>
    </xf>
    <xf numFmtId="0" fontId="0" fillId="2" borderId="0" xfId="0" applyFill="1"/>
    <xf numFmtId="0" fontId="13" fillId="2" borderId="19" xfId="0" applyFont="1" applyFill="1" applyBorder="1" applyAlignment="1" applyProtection="1">
      <alignment horizontal="center" vertical="center" wrapText="1"/>
      <protection locked="0"/>
    </xf>
    <xf numFmtId="0" fontId="30" fillId="2" borderId="0" xfId="0" applyFont="1" applyFill="1" applyBorder="1" applyAlignment="1">
      <alignment wrapText="1"/>
    </xf>
    <xf numFmtId="0" fontId="33" fillId="2" borderId="0" xfId="0" applyFont="1" applyFill="1" applyBorder="1"/>
    <xf numFmtId="0" fontId="34" fillId="2" borderId="0" xfId="0" applyFont="1" applyFill="1" applyBorder="1"/>
    <xf numFmtId="0" fontId="4" fillId="2" borderId="0" xfId="0" applyFont="1" applyFill="1" applyBorder="1" applyAlignment="1">
      <alignment horizontal="left" wrapText="1"/>
    </xf>
    <xf numFmtId="0" fontId="15" fillId="2" borderId="0" xfId="0" applyFont="1" applyFill="1" applyBorder="1" applyAlignment="1" applyProtection="1">
      <alignment horizontal="left" vertical="top" wrapText="1" indent="1"/>
      <protection locked="0"/>
    </xf>
    <xf numFmtId="165" fontId="13" fillId="2" borderId="0" xfId="0" applyNumberFormat="1" applyFont="1" applyFill="1" applyBorder="1" applyAlignment="1" applyProtection="1">
      <alignment horizontal="center" vertical="center" wrapText="1"/>
      <protection locked="0"/>
    </xf>
    <xf numFmtId="0" fontId="4" fillId="3" borderId="0" xfId="0" applyFont="1" applyFill="1" applyBorder="1" applyAlignment="1">
      <alignment wrapText="1"/>
    </xf>
    <xf numFmtId="0" fontId="11" fillId="2" borderId="0" xfId="0" applyFont="1" applyFill="1" applyBorder="1" applyAlignment="1">
      <alignment wrapText="1"/>
    </xf>
    <xf numFmtId="0" fontId="8" fillId="2" borderId="0" xfId="0" applyFont="1" applyFill="1" applyBorder="1" applyAlignment="1">
      <alignment vertical="top" wrapText="1"/>
    </xf>
    <xf numFmtId="0" fontId="33" fillId="2" borderId="0" xfId="0" applyFont="1" applyFill="1" applyBorder="1" applyAlignment="1">
      <alignment horizontal="left" vertical="top" wrapText="1" indent="1"/>
    </xf>
    <xf numFmtId="0" fontId="8" fillId="2" borderId="0" xfId="0" applyFont="1" applyFill="1" applyBorder="1" applyAlignment="1">
      <alignment horizontal="left" vertical="top" wrapText="1"/>
    </xf>
    <xf numFmtId="0" fontId="42" fillId="2" borderId="0" xfId="0" applyFont="1" applyFill="1" applyAlignment="1">
      <alignment horizontal="left" vertical="center" wrapText="1"/>
    </xf>
    <xf numFmtId="0" fontId="39" fillId="2" borderId="0" xfId="0" applyFont="1" applyFill="1" applyAlignment="1">
      <alignment horizontal="left" vertical="center" wrapText="1"/>
    </xf>
    <xf numFmtId="165" fontId="7" fillId="3" borderId="4" xfId="0" applyNumberFormat="1" applyFont="1" applyFill="1" applyBorder="1" applyAlignment="1">
      <alignment horizontal="center" vertical="center" wrapText="1"/>
    </xf>
    <xf numFmtId="165" fontId="7" fillId="3" borderId="0" xfId="0" applyNumberFormat="1" applyFont="1" applyFill="1" applyBorder="1" applyAlignment="1">
      <alignment horizontal="center" vertical="center" wrapText="1"/>
    </xf>
    <xf numFmtId="165" fontId="40" fillId="3" borderId="0" xfId="0" applyNumberFormat="1" applyFont="1" applyFill="1" applyBorder="1" applyAlignment="1">
      <alignment horizontal="center" vertical="top" wrapText="1"/>
    </xf>
    <xf numFmtId="165" fontId="40" fillId="3" borderId="5" xfId="0" applyNumberFormat="1" applyFont="1" applyFill="1" applyBorder="1" applyAlignment="1">
      <alignment horizontal="center" vertical="top" wrapText="1"/>
    </xf>
    <xf numFmtId="0" fontId="29" fillId="3" borderId="31" xfId="0" applyFont="1" applyFill="1" applyBorder="1" applyAlignment="1">
      <alignment horizontal="left" vertical="center" wrapText="1"/>
    </xf>
    <xf numFmtId="0" fontId="29" fillId="3" borderId="32" xfId="0" applyFont="1" applyFill="1" applyBorder="1" applyAlignment="1">
      <alignment horizontal="left" vertical="center" wrapText="1"/>
    </xf>
    <xf numFmtId="166" fontId="12" fillId="3" borderId="24" xfId="0" applyNumberFormat="1" applyFont="1" applyFill="1" applyBorder="1" applyAlignment="1" applyProtection="1">
      <alignment horizontal="center" vertical="center" wrapText="1"/>
    </xf>
    <xf numFmtId="166" fontId="12" fillId="3" borderId="25" xfId="0" applyNumberFormat="1" applyFont="1" applyFill="1" applyBorder="1" applyAlignment="1" applyProtection="1">
      <alignment horizontal="center" vertical="center" wrapText="1"/>
    </xf>
    <xf numFmtId="166" fontId="12" fillId="3" borderId="26" xfId="0" applyNumberFormat="1" applyFont="1" applyFill="1" applyBorder="1" applyAlignment="1" applyProtection="1">
      <alignment horizontal="center" vertical="center" wrapText="1"/>
    </xf>
    <xf numFmtId="0" fontId="11" fillId="3" borderId="0"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27" fillId="3" borderId="4" xfId="0" applyFont="1" applyFill="1" applyBorder="1" applyAlignment="1">
      <alignment horizontal="center" wrapText="1"/>
    </xf>
    <xf numFmtId="0" fontId="27" fillId="3" borderId="0" xfId="0" applyFont="1" applyFill="1" applyBorder="1" applyAlignment="1">
      <alignment horizontal="center" wrapText="1"/>
    </xf>
    <xf numFmtId="0" fontId="27" fillId="3" borderId="5" xfId="0" applyFont="1" applyFill="1" applyBorder="1" applyAlignment="1">
      <alignment horizontal="center" wrapText="1"/>
    </xf>
    <xf numFmtId="0" fontId="15" fillId="2" borderId="28" xfId="0" applyFont="1" applyFill="1" applyBorder="1" applyAlignment="1" applyProtection="1">
      <alignment horizontal="left" vertical="top" wrapText="1" indent="1"/>
      <protection locked="0"/>
    </xf>
    <xf numFmtId="0" fontId="15" fillId="2" borderId="29" xfId="0" applyFont="1" applyFill="1" applyBorder="1" applyAlignment="1" applyProtection="1">
      <alignment horizontal="left" vertical="top" wrapText="1" indent="1"/>
      <protection locked="0"/>
    </xf>
    <xf numFmtId="0" fontId="15" fillId="2" borderId="30" xfId="0" applyFont="1" applyFill="1" applyBorder="1" applyAlignment="1" applyProtection="1">
      <alignment horizontal="left" vertical="top" wrapText="1" indent="1"/>
      <protection locked="0"/>
    </xf>
    <xf numFmtId="0" fontId="15" fillId="2" borderId="4" xfId="0" applyFont="1" applyFill="1" applyBorder="1" applyAlignment="1" applyProtection="1">
      <alignment horizontal="left" vertical="top" wrapText="1" indent="1"/>
      <protection locked="0"/>
    </xf>
    <xf numFmtId="0" fontId="15" fillId="2" borderId="0" xfId="0" applyFont="1" applyFill="1" applyBorder="1" applyAlignment="1" applyProtection="1">
      <alignment horizontal="left" vertical="top" wrapText="1" indent="1"/>
      <protection locked="0"/>
    </xf>
    <xf numFmtId="0" fontId="15" fillId="2" borderId="5" xfId="0" applyFont="1" applyFill="1" applyBorder="1" applyAlignment="1" applyProtection="1">
      <alignment horizontal="left" vertical="top" wrapText="1" indent="1"/>
      <protection locked="0"/>
    </xf>
    <xf numFmtId="0" fontId="15" fillId="2" borderId="6" xfId="0" applyFont="1" applyFill="1" applyBorder="1" applyAlignment="1" applyProtection="1">
      <alignment horizontal="left" vertical="top" wrapText="1" indent="1"/>
      <protection locked="0"/>
    </xf>
    <xf numFmtId="0" fontId="15" fillId="2" borderId="7" xfId="0" applyFont="1" applyFill="1" applyBorder="1" applyAlignment="1" applyProtection="1">
      <alignment horizontal="left" vertical="top" wrapText="1" indent="1"/>
      <protection locked="0"/>
    </xf>
    <xf numFmtId="0" fontId="15" fillId="2" borderId="8" xfId="0" applyFont="1" applyFill="1" applyBorder="1" applyAlignment="1" applyProtection="1">
      <alignment horizontal="left" vertical="top" wrapText="1" indent="1"/>
      <protection locked="0"/>
    </xf>
    <xf numFmtId="0" fontId="11" fillId="3" borderId="4" xfId="0" applyFont="1" applyFill="1" applyBorder="1" applyAlignment="1">
      <alignment horizontal="center" vertical="center" wrapText="1"/>
    </xf>
    <xf numFmtId="165" fontId="7" fillId="3" borderId="4" xfId="0" applyNumberFormat="1" applyFont="1" applyFill="1" applyBorder="1" applyAlignment="1">
      <alignment horizontal="center" vertical="top" wrapText="1"/>
    </xf>
    <xf numFmtId="165" fontId="7" fillId="3" borderId="0" xfId="0" applyNumberFormat="1" applyFont="1" applyFill="1" applyBorder="1" applyAlignment="1">
      <alignment horizontal="center" vertical="top" wrapText="1"/>
    </xf>
    <xf numFmtId="3" fontId="13" fillId="2" borderId="15" xfId="2" applyNumberFormat="1" applyFont="1" applyFill="1" applyBorder="1" applyAlignment="1" applyProtection="1">
      <alignment horizontal="right" vertical="center" wrapText="1" indent="1"/>
      <protection locked="0"/>
    </xf>
    <xf numFmtId="3" fontId="13" fillId="2" borderId="16" xfId="2" applyNumberFormat="1" applyFont="1" applyFill="1" applyBorder="1" applyAlignment="1" applyProtection="1">
      <alignment horizontal="right" vertical="center" wrapText="1" indent="1"/>
      <protection locked="0"/>
    </xf>
    <xf numFmtId="3" fontId="13" fillId="2" borderId="17" xfId="2" applyNumberFormat="1" applyFont="1" applyFill="1" applyBorder="1" applyAlignment="1" applyProtection="1">
      <alignment horizontal="right" vertical="center" wrapText="1" indent="1"/>
      <protection locked="0"/>
    </xf>
    <xf numFmtId="3" fontId="13" fillId="2" borderId="18" xfId="2" applyNumberFormat="1" applyFont="1" applyFill="1" applyBorder="1" applyAlignment="1" applyProtection="1">
      <alignment horizontal="right" vertical="center" wrapText="1" indent="1"/>
      <protection locked="0"/>
    </xf>
    <xf numFmtId="3" fontId="13" fillId="2" borderId="19" xfId="2" applyNumberFormat="1" applyFont="1" applyFill="1" applyBorder="1" applyAlignment="1" applyProtection="1">
      <alignment horizontal="right" vertical="center" wrapText="1" indent="1"/>
      <protection locked="0"/>
    </xf>
    <xf numFmtId="3" fontId="13" fillId="2" borderId="20" xfId="2" applyNumberFormat="1" applyFont="1" applyFill="1" applyBorder="1" applyAlignment="1" applyProtection="1">
      <alignment horizontal="right" vertical="center" wrapText="1" indent="1"/>
      <protection locked="0"/>
    </xf>
    <xf numFmtId="0" fontId="24" fillId="3" borderId="2" xfId="0" applyFont="1" applyFill="1" applyBorder="1" applyAlignment="1">
      <alignment horizontal="center" vertical="center" wrapText="1"/>
    </xf>
    <xf numFmtId="0" fontId="24" fillId="3" borderId="3" xfId="0" applyFont="1" applyFill="1" applyBorder="1" applyAlignment="1">
      <alignment horizontal="center" vertical="center" wrapText="1"/>
    </xf>
    <xf numFmtId="0" fontId="24" fillId="3" borderId="0" xfId="0" applyFont="1" applyFill="1" applyBorder="1" applyAlignment="1">
      <alignment horizontal="center" vertical="center" wrapText="1"/>
    </xf>
    <xf numFmtId="0" fontId="24" fillId="3" borderId="5" xfId="0" applyFont="1" applyFill="1" applyBorder="1" applyAlignment="1">
      <alignment horizontal="center" vertical="center" wrapText="1"/>
    </xf>
    <xf numFmtId="165" fontId="17" fillId="3" borderId="0" xfId="0" applyNumberFormat="1" applyFont="1" applyFill="1" applyBorder="1" applyAlignment="1">
      <alignment horizontal="center" vertical="top" wrapText="1"/>
    </xf>
    <xf numFmtId="165" fontId="13" fillId="2" borderId="18" xfId="0" applyNumberFormat="1" applyFont="1" applyFill="1" applyBorder="1" applyAlignment="1" applyProtection="1">
      <alignment horizontal="center" vertical="center" wrapText="1"/>
      <protection locked="0"/>
    </xf>
    <xf numFmtId="165" fontId="13" fillId="2" borderId="19" xfId="0" applyNumberFormat="1" applyFont="1" applyFill="1" applyBorder="1" applyAlignment="1" applyProtection="1">
      <alignment horizontal="center" vertical="center" wrapText="1"/>
      <protection locked="0"/>
    </xf>
    <xf numFmtId="165" fontId="13" fillId="2" borderId="20" xfId="0" applyNumberFormat="1" applyFont="1" applyFill="1" applyBorder="1" applyAlignment="1" applyProtection="1">
      <alignment horizontal="center" vertical="center" wrapText="1"/>
      <protection locked="0"/>
    </xf>
    <xf numFmtId="165" fontId="13" fillId="2" borderId="21" xfId="0" applyNumberFormat="1" applyFont="1" applyFill="1" applyBorder="1" applyAlignment="1" applyProtection="1">
      <alignment horizontal="center" vertical="center" wrapText="1"/>
      <protection locked="0"/>
    </xf>
    <xf numFmtId="165" fontId="13" fillId="2" borderId="22" xfId="0" applyNumberFormat="1" applyFont="1" applyFill="1" applyBorder="1" applyAlignment="1" applyProtection="1">
      <alignment horizontal="center" vertical="center" wrapText="1"/>
      <protection locked="0"/>
    </xf>
    <xf numFmtId="165" fontId="13" fillId="2" borderId="23" xfId="0" applyNumberFormat="1"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0" xfId="0" applyFont="1" applyFill="1" applyBorder="1" applyAlignment="1">
      <alignment horizontal="center" vertical="center" wrapText="1"/>
    </xf>
    <xf numFmtId="3" fontId="13" fillId="2" borderId="16" xfId="0" applyNumberFormat="1" applyFont="1" applyFill="1" applyBorder="1" applyAlignment="1" applyProtection="1">
      <alignment horizontal="center" vertical="center" wrapText="1"/>
      <protection locked="0"/>
    </xf>
    <xf numFmtId="3" fontId="13" fillId="2" borderId="17" xfId="0" applyNumberFormat="1" applyFont="1" applyFill="1" applyBorder="1" applyAlignment="1" applyProtection="1">
      <alignment horizontal="center" vertical="center" wrapText="1"/>
      <protection locked="0"/>
    </xf>
    <xf numFmtId="3" fontId="13" fillId="2" borderId="19" xfId="0" applyNumberFormat="1" applyFont="1" applyFill="1" applyBorder="1" applyAlignment="1" applyProtection="1">
      <alignment horizontal="center" vertical="center" wrapText="1"/>
      <protection locked="0"/>
    </xf>
    <xf numFmtId="3" fontId="13" fillId="2" borderId="20" xfId="0" applyNumberFormat="1" applyFont="1" applyFill="1" applyBorder="1" applyAlignment="1" applyProtection="1">
      <alignment horizontal="center" vertical="center" wrapText="1"/>
      <protection locked="0"/>
    </xf>
    <xf numFmtId="166" fontId="13" fillId="2" borderId="15" xfId="0" applyNumberFormat="1" applyFont="1" applyFill="1" applyBorder="1" applyAlignment="1" applyProtection="1">
      <alignment horizontal="center" vertical="center" wrapText="1"/>
      <protection locked="0"/>
    </xf>
    <xf numFmtId="166" fontId="13" fillId="2" borderId="18" xfId="0" applyNumberFormat="1" applyFont="1" applyFill="1" applyBorder="1" applyAlignment="1" applyProtection="1">
      <alignment horizontal="center" vertical="center" wrapText="1"/>
      <protection locked="0"/>
    </xf>
    <xf numFmtId="0" fontId="10" fillId="3" borderId="0" xfId="0" applyFont="1" applyFill="1" applyBorder="1" applyAlignment="1">
      <alignment horizontal="center" vertical="top" wrapText="1"/>
    </xf>
    <xf numFmtId="1" fontId="41" fillId="3" borderId="27" xfId="0" applyNumberFormat="1" applyFont="1" applyFill="1" applyBorder="1" applyAlignment="1">
      <alignment horizontal="center" vertical="center" wrapText="1"/>
    </xf>
    <xf numFmtId="0" fontId="31" fillId="3" borderId="27" xfId="0" applyFont="1" applyFill="1" applyBorder="1" applyAlignment="1">
      <alignment horizontal="left" vertical="center" wrapText="1"/>
    </xf>
    <xf numFmtId="0" fontId="8" fillId="3" borderId="24" xfId="0" applyFont="1" applyFill="1" applyBorder="1" applyAlignment="1">
      <alignment vertical="top" wrapText="1"/>
    </xf>
    <xf numFmtId="0" fontId="8" fillId="3" borderId="25" xfId="0" applyFont="1" applyFill="1" applyBorder="1" applyAlignment="1">
      <alignment vertical="top" wrapText="1"/>
    </xf>
    <xf numFmtId="0" fontId="8" fillId="3" borderId="26" xfId="0" applyFont="1" applyFill="1" applyBorder="1" applyAlignment="1">
      <alignment vertical="top" wrapText="1"/>
    </xf>
    <xf numFmtId="0" fontId="8" fillId="3" borderId="9" xfId="0" applyFont="1" applyFill="1" applyBorder="1" applyAlignment="1">
      <alignment vertical="center" wrapText="1"/>
    </xf>
    <xf numFmtId="0" fontId="8" fillId="3" borderId="10" xfId="0" applyFont="1" applyFill="1" applyBorder="1" applyAlignment="1">
      <alignment vertical="center" wrapText="1"/>
    </xf>
    <xf numFmtId="0" fontId="8" fillId="3" borderId="11" xfId="0" applyFont="1" applyFill="1" applyBorder="1" applyAlignment="1">
      <alignment vertical="center" wrapText="1"/>
    </xf>
    <xf numFmtId="0" fontId="8" fillId="3" borderId="12" xfId="0" applyFont="1" applyFill="1" applyBorder="1" applyAlignment="1">
      <alignment vertical="center" wrapText="1"/>
    </xf>
    <xf numFmtId="0" fontId="8" fillId="3" borderId="13" xfId="0" applyFont="1" applyFill="1" applyBorder="1" applyAlignment="1">
      <alignment vertical="center" wrapText="1"/>
    </xf>
    <xf numFmtId="0" fontId="8" fillId="3" borderId="14" xfId="0" applyFont="1" applyFill="1" applyBorder="1" applyAlignment="1">
      <alignment vertical="center" wrapText="1"/>
    </xf>
    <xf numFmtId="164" fontId="20" fillId="2" borderId="36" xfId="2" applyNumberFormat="1" applyFont="1" applyFill="1" applyBorder="1" applyAlignment="1" applyProtection="1">
      <alignment horizontal="right" vertical="center" wrapText="1" indent="1"/>
      <protection locked="0"/>
    </xf>
    <xf numFmtId="164" fontId="20" fillId="2" borderId="0" xfId="2" applyNumberFormat="1" applyFont="1" applyFill="1" applyBorder="1" applyAlignment="1" applyProtection="1">
      <alignment horizontal="right" vertical="center" wrapText="1" indent="1"/>
      <protection locked="0"/>
    </xf>
    <xf numFmtId="164" fontId="20" fillId="2" borderId="35" xfId="2" applyNumberFormat="1" applyFont="1" applyFill="1" applyBorder="1" applyAlignment="1" applyProtection="1">
      <alignment horizontal="right" vertical="center" wrapText="1" indent="1"/>
      <protection locked="0"/>
    </xf>
    <xf numFmtId="164" fontId="20" fillId="2" borderId="32" xfId="2" applyNumberFormat="1" applyFont="1" applyFill="1" applyBorder="1" applyAlignment="1" applyProtection="1">
      <alignment horizontal="right" vertical="center" wrapText="1" indent="1"/>
      <protection locked="0"/>
    </xf>
    <xf numFmtId="164" fontId="41" fillId="3" borderId="31" xfId="2" applyNumberFormat="1" applyFont="1" applyFill="1" applyBorder="1" applyAlignment="1">
      <alignment horizontal="center" vertical="center" wrapText="1"/>
    </xf>
    <xf numFmtId="164" fontId="41" fillId="3" borderId="32" xfId="2" applyNumberFormat="1" applyFont="1" applyFill="1" applyBorder="1" applyAlignment="1">
      <alignment horizontal="center" vertical="center" wrapText="1"/>
    </xf>
    <xf numFmtId="164" fontId="20" fillId="2" borderId="31" xfId="2" applyNumberFormat="1" applyFont="1" applyFill="1" applyBorder="1" applyAlignment="1" applyProtection="1">
      <alignment horizontal="right" vertical="center" wrapText="1" indent="1"/>
      <protection locked="0"/>
    </xf>
    <xf numFmtId="0" fontId="8" fillId="3" borderId="0" xfId="0" applyFont="1" applyFill="1" applyBorder="1" applyAlignment="1">
      <alignment vertical="center" wrapText="1"/>
    </xf>
    <xf numFmtId="0" fontId="8" fillId="3" borderId="33" xfId="0" applyFont="1" applyFill="1" applyBorder="1" applyAlignment="1">
      <alignment vertical="center" wrapText="1"/>
    </xf>
    <xf numFmtId="0" fontId="8" fillId="3" borderId="32" xfId="0" applyFont="1" applyFill="1" applyBorder="1" applyAlignment="1">
      <alignment vertical="center" wrapText="1"/>
    </xf>
    <xf numFmtId="0" fontId="8" fillId="3" borderId="34" xfId="0" applyFont="1" applyFill="1" applyBorder="1" applyAlignment="1">
      <alignment vertical="center" wrapText="1"/>
    </xf>
    <xf numFmtId="0" fontId="8" fillId="3" borderId="37" xfId="0" applyFont="1" applyFill="1" applyBorder="1" applyAlignment="1">
      <alignment vertical="top" wrapText="1"/>
    </xf>
    <xf numFmtId="0" fontId="8" fillId="3" borderId="38" xfId="0" applyFont="1" applyFill="1" applyBorder="1" applyAlignment="1">
      <alignment vertical="top" wrapText="1"/>
    </xf>
    <xf numFmtId="0" fontId="8" fillId="3" borderId="39" xfId="0" applyFont="1" applyFill="1" applyBorder="1" applyAlignment="1">
      <alignment vertical="top" wrapText="1"/>
    </xf>
    <xf numFmtId="165" fontId="13" fillId="2" borderId="40" xfId="0" applyNumberFormat="1" applyFont="1" applyFill="1" applyBorder="1" applyAlignment="1" applyProtection="1">
      <alignment horizontal="center" vertical="center" wrapText="1"/>
      <protection locked="0"/>
    </xf>
    <xf numFmtId="165" fontId="13" fillId="2" borderId="41" xfId="0" applyNumberFormat="1" applyFont="1" applyFill="1" applyBorder="1" applyAlignment="1" applyProtection="1">
      <alignment horizontal="center" vertical="center" wrapText="1"/>
      <protection locked="0"/>
    </xf>
    <xf numFmtId="165" fontId="13" fillId="2" borderId="42" xfId="0" applyNumberFormat="1" applyFont="1" applyFill="1" applyBorder="1" applyAlignment="1" applyProtection="1">
      <alignment horizontal="center" vertical="center" wrapText="1"/>
      <protection locked="0"/>
    </xf>
    <xf numFmtId="166" fontId="13" fillId="2" borderId="21" xfId="0" applyNumberFormat="1" applyFont="1" applyFill="1" applyBorder="1" applyAlignment="1" applyProtection="1">
      <alignment horizontal="center" vertical="center" wrapText="1"/>
      <protection locked="0"/>
    </xf>
    <xf numFmtId="3" fontId="13" fillId="2" borderId="22" xfId="0" applyNumberFormat="1" applyFont="1" applyFill="1" applyBorder="1" applyAlignment="1" applyProtection="1">
      <alignment horizontal="center" vertical="center" wrapText="1"/>
      <protection locked="0"/>
    </xf>
    <xf numFmtId="3" fontId="13" fillId="2" borderId="23" xfId="0" applyNumberFormat="1" applyFont="1" applyFill="1" applyBorder="1" applyAlignment="1" applyProtection="1">
      <alignment horizontal="center" vertical="center" wrapText="1"/>
      <protection locked="0"/>
    </xf>
    <xf numFmtId="0" fontId="28" fillId="2" borderId="0" xfId="0" applyFont="1" applyFill="1" applyAlignment="1">
      <alignment horizontal="left" vertical="center" wrapText="1"/>
    </xf>
    <xf numFmtId="0" fontId="43" fillId="0" borderId="0" xfId="0" applyFont="1" applyFill="1" applyBorder="1" applyAlignment="1">
      <alignment horizontal="center" vertical="center" wrapText="1"/>
    </xf>
    <xf numFmtId="0" fontId="32" fillId="3" borderId="27" xfId="0" applyFont="1" applyFill="1" applyBorder="1" applyAlignment="1">
      <alignment horizontal="right" vertical="top" wrapText="1" indent="1"/>
    </xf>
    <xf numFmtId="164" fontId="41" fillId="3" borderId="31" xfId="2" applyNumberFormat="1" applyFont="1" applyFill="1" applyBorder="1" applyAlignment="1">
      <alignment horizontal="right" vertical="center" wrapText="1" indent="1"/>
    </xf>
    <xf numFmtId="164" fontId="41" fillId="3" borderId="32" xfId="2" applyNumberFormat="1" applyFont="1" applyFill="1" applyBorder="1" applyAlignment="1">
      <alignment horizontal="right" vertical="center" wrapText="1" indent="1"/>
    </xf>
    <xf numFmtId="0" fontId="24" fillId="3" borderId="31" xfId="0" applyFont="1" applyFill="1" applyBorder="1" applyAlignment="1">
      <alignment horizontal="right" vertical="center" wrapText="1"/>
    </xf>
    <xf numFmtId="0" fontId="24" fillId="3" borderId="32" xfId="0" applyFont="1" applyFill="1" applyBorder="1" applyAlignment="1">
      <alignment horizontal="right" vertical="center" wrapText="1"/>
    </xf>
    <xf numFmtId="164" fontId="41" fillId="3" borderId="27" xfId="2" applyNumberFormat="1" applyFont="1" applyFill="1" applyBorder="1" applyAlignment="1">
      <alignment horizontal="center" vertical="center" wrapText="1"/>
    </xf>
    <xf numFmtId="0" fontId="24" fillId="3" borderId="24" xfId="0" applyFont="1" applyFill="1" applyBorder="1" applyAlignment="1">
      <alignment vertical="top" wrapText="1"/>
    </xf>
    <xf numFmtId="0" fontId="24" fillId="3" borderId="25" xfId="0" applyFont="1" applyFill="1" applyBorder="1" applyAlignment="1">
      <alignment vertical="top" wrapText="1"/>
    </xf>
    <xf numFmtId="0" fontId="24" fillId="3" borderId="26" xfId="0" applyFont="1" applyFill="1" applyBorder="1" applyAlignment="1">
      <alignment vertical="top" wrapText="1"/>
    </xf>
    <xf numFmtId="0" fontId="24" fillId="3" borderId="37" xfId="0" applyFont="1" applyFill="1" applyBorder="1" applyAlignment="1">
      <alignment vertical="top" wrapText="1"/>
    </xf>
    <xf numFmtId="0" fontId="24" fillId="3" borderId="38" xfId="0" applyFont="1" applyFill="1" applyBorder="1" applyAlignment="1">
      <alignment vertical="top" wrapText="1"/>
    </xf>
    <xf numFmtId="0" fontId="24" fillId="3" borderId="39" xfId="0" applyFont="1" applyFill="1" applyBorder="1" applyAlignment="1">
      <alignment vertical="top" wrapText="1"/>
    </xf>
    <xf numFmtId="0" fontId="37" fillId="5" borderId="4" xfId="0" applyFont="1" applyFill="1" applyBorder="1" applyAlignment="1">
      <alignment horizontal="center" wrapText="1"/>
    </xf>
    <xf numFmtId="0" fontId="37" fillId="5" borderId="0" xfId="0" applyFont="1" applyFill="1" applyBorder="1" applyAlignment="1">
      <alignment horizontal="center" wrapText="1"/>
    </xf>
    <xf numFmtId="0" fontId="37" fillId="5" borderId="5" xfId="0" applyFont="1" applyFill="1" applyBorder="1" applyAlignment="1">
      <alignment horizontal="center" wrapText="1"/>
    </xf>
    <xf numFmtId="0" fontId="28" fillId="2" borderId="0" xfId="0" applyFont="1" applyFill="1" applyBorder="1" applyAlignment="1">
      <alignment vertical="center" wrapText="1"/>
    </xf>
    <xf numFmtId="0" fontId="38" fillId="6" borderId="43" xfId="0" applyFont="1" applyFill="1" applyBorder="1" applyAlignment="1" applyProtection="1">
      <alignment horizontal="left" vertical="top" wrapText="1" indent="1"/>
    </xf>
    <xf numFmtId="0" fontId="38" fillId="6" borderId="0" xfId="0" applyFont="1" applyFill="1" applyBorder="1" applyAlignment="1" applyProtection="1">
      <alignment horizontal="left" vertical="top" wrapText="1" indent="1"/>
    </xf>
    <xf numFmtId="0" fontId="38" fillId="6" borderId="44" xfId="0" applyFont="1" applyFill="1" applyBorder="1" applyAlignment="1" applyProtection="1">
      <alignment horizontal="left" vertical="top" wrapText="1" indent="1"/>
    </xf>
    <xf numFmtId="0" fontId="38" fillId="6" borderId="45" xfId="0" applyFont="1" applyFill="1" applyBorder="1" applyAlignment="1" applyProtection="1">
      <alignment horizontal="left" vertical="top" wrapText="1" indent="1"/>
    </xf>
    <xf numFmtId="0" fontId="38" fillId="6" borderId="46" xfId="0" applyFont="1" applyFill="1" applyBorder="1" applyAlignment="1" applyProtection="1">
      <alignment horizontal="left" vertical="top" wrapText="1" indent="1"/>
    </xf>
    <xf numFmtId="0" fontId="38" fillId="6" borderId="47" xfId="0" applyFont="1" applyFill="1" applyBorder="1" applyAlignment="1" applyProtection="1">
      <alignment horizontal="left" vertical="top" wrapText="1" indent="1"/>
    </xf>
    <xf numFmtId="0" fontId="8" fillId="2" borderId="28" xfId="0" applyFont="1" applyFill="1" applyBorder="1" applyAlignment="1" applyProtection="1">
      <alignment horizontal="left" vertical="top" wrapText="1" indent="1"/>
      <protection locked="0"/>
    </xf>
    <xf numFmtId="0" fontId="8" fillId="2" borderId="29" xfId="0" applyFont="1" applyFill="1" applyBorder="1" applyAlignment="1" applyProtection="1">
      <alignment horizontal="left" vertical="top" wrapText="1" indent="1"/>
      <protection locked="0"/>
    </xf>
    <xf numFmtId="0" fontId="8" fillId="2" borderId="30" xfId="0" applyFont="1" applyFill="1" applyBorder="1" applyAlignment="1" applyProtection="1">
      <alignment horizontal="left" vertical="top" wrapText="1" indent="1"/>
      <protection locked="0"/>
    </xf>
    <xf numFmtId="0" fontId="8" fillId="2" borderId="4" xfId="0" applyFont="1" applyFill="1" applyBorder="1" applyAlignment="1" applyProtection="1">
      <alignment horizontal="left" vertical="top" wrapText="1" indent="1"/>
      <protection locked="0"/>
    </xf>
    <xf numFmtId="0" fontId="8" fillId="2" borderId="0" xfId="0" applyFont="1" applyFill="1" applyBorder="1" applyAlignment="1" applyProtection="1">
      <alignment horizontal="left" vertical="top" wrapText="1" indent="1"/>
      <protection locked="0"/>
    </xf>
    <xf numFmtId="0" fontId="8" fillId="2" borderId="5" xfId="0" applyFont="1" applyFill="1" applyBorder="1" applyAlignment="1" applyProtection="1">
      <alignment horizontal="left" vertical="top" wrapText="1" indent="1"/>
      <protection locked="0"/>
    </xf>
    <xf numFmtId="0" fontId="8" fillId="2" borderId="6" xfId="0" applyFont="1" applyFill="1" applyBorder="1" applyAlignment="1" applyProtection="1">
      <alignment horizontal="left" vertical="top" wrapText="1" indent="1"/>
      <protection locked="0"/>
    </xf>
    <xf numFmtId="0" fontId="8" fillId="2" borderId="7" xfId="0" applyFont="1" applyFill="1" applyBorder="1" applyAlignment="1" applyProtection="1">
      <alignment horizontal="left" vertical="top" wrapText="1" indent="1"/>
      <protection locked="0"/>
    </xf>
    <xf numFmtId="0" fontId="8" fillId="2" borderId="8" xfId="0" applyFont="1" applyFill="1" applyBorder="1" applyAlignment="1" applyProtection="1">
      <alignment horizontal="left" vertical="top" wrapText="1" indent="1"/>
      <protection locked="0"/>
    </xf>
    <xf numFmtId="0" fontId="37" fillId="5" borderId="48" xfId="0" applyFont="1" applyFill="1" applyBorder="1" applyAlignment="1">
      <alignment horizontal="center" wrapText="1"/>
    </xf>
    <xf numFmtId="0" fontId="37" fillId="5" borderId="49" xfId="0" applyFont="1" applyFill="1" applyBorder="1" applyAlignment="1">
      <alignment horizontal="center" wrapText="1"/>
    </xf>
    <xf numFmtId="0" fontId="37" fillId="5" borderId="50" xfId="0" applyFont="1" applyFill="1" applyBorder="1" applyAlignment="1">
      <alignment horizontal="center" wrapText="1"/>
    </xf>
    <xf numFmtId="0" fontId="38" fillId="6" borderId="43" xfId="0" applyFont="1" applyFill="1" applyBorder="1" applyAlignment="1" applyProtection="1">
      <alignment horizontal="left" vertical="center" wrapText="1" indent="1"/>
    </xf>
    <xf numFmtId="0" fontId="38" fillId="6" borderId="0" xfId="0" applyFont="1" applyFill="1" applyBorder="1" applyAlignment="1" applyProtection="1">
      <alignment horizontal="left" vertical="center" wrapText="1" indent="1"/>
    </xf>
    <xf numFmtId="0" fontId="38" fillId="6" borderId="44" xfId="0" applyFont="1" applyFill="1" applyBorder="1" applyAlignment="1" applyProtection="1">
      <alignment horizontal="left" vertical="center" wrapText="1" indent="1"/>
    </xf>
    <xf numFmtId="0" fontId="25" fillId="4" borderId="51" xfId="0" applyFont="1" applyFill="1" applyBorder="1" applyAlignment="1">
      <alignment horizontal="right" vertical="center" wrapText="1" indent="1"/>
    </xf>
    <xf numFmtId="0" fontId="25" fillId="4" borderId="52" xfId="0" applyFont="1" applyFill="1" applyBorder="1" applyAlignment="1">
      <alignment horizontal="right" vertical="center" wrapText="1" indent="1"/>
    </xf>
    <xf numFmtId="167" fontId="20" fillId="2" borderId="52" xfId="0" applyNumberFormat="1" applyFont="1" applyFill="1" applyBorder="1" applyAlignment="1" applyProtection="1">
      <alignment horizontal="center" vertical="center" wrapText="1"/>
      <protection locked="0"/>
    </xf>
    <xf numFmtId="167" fontId="20" fillId="2" borderId="53" xfId="0" applyNumberFormat="1" applyFont="1" applyFill="1" applyBorder="1" applyAlignment="1" applyProtection="1">
      <alignment horizontal="center" vertical="center" wrapText="1"/>
      <protection locked="0"/>
    </xf>
  </cellXfs>
  <cellStyles count="3">
    <cellStyle name="Comma" xfId="2" builtinId="3"/>
    <cellStyle name="Hyperlink" xfId="1" builtinId="8"/>
    <cellStyle name="Normal" xfId="0" builtinId="0"/>
  </cellStyles>
  <dxfs count="8">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s>
  <tableStyles count="0" defaultTableStyle="TableStyleMedium2" defaultPivotStyle="PivotStyleLight16"/>
  <colors>
    <mruColors>
      <color rgb="FFF58466"/>
      <color rgb="FF43697B"/>
      <color rgb="FFF8F8F8"/>
      <color rgb="FFFFFF00"/>
      <color rgb="FFB1DED3"/>
      <color rgb="FF80A1B6"/>
      <color rgb="FFDA4011"/>
      <color rgb="FFFEDBB4"/>
      <color rgb="FFFFFF66"/>
      <color rgb="FF5290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Current vs Accelerated - Estimated 3-Year </a:t>
            </a:r>
            <a:r>
              <a:rPr lang="en-US" sz="1200" baseline="0"/>
              <a:t>Growth in Avoidable ED Visits for Diabetic Population</a:t>
            </a:r>
            <a:endParaRPr lang="en-US" sz="12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7078365899128956"/>
          <c:y val="6.7255520504731853E-2"/>
          <c:w val="0.80804830597977939"/>
          <c:h val="0.67511264561961304"/>
        </c:manualLayout>
      </c:layout>
      <c:barChart>
        <c:barDir val="col"/>
        <c:grouping val="clustered"/>
        <c:varyColors val="0"/>
        <c:ser>
          <c:idx val="0"/>
          <c:order val="0"/>
          <c:tx>
            <c:strRef>
              <c:f>'Diabetes, Stress &amp; Anxiety'!$C$42</c:f>
              <c:strCache>
                <c:ptCount val="1"/>
                <c:pt idx="0">
                  <c:v>Current Rate of Growth</c:v>
                </c:pt>
              </c:strCache>
            </c:strRef>
          </c:tx>
          <c:spPr>
            <a:solidFill>
              <a:srgbClr val="80A1B6"/>
            </a:solidFill>
            <a:ln>
              <a:noFill/>
            </a:ln>
            <a:effectLst/>
          </c:spPr>
          <c:invertIfNegative val="0"/>
          <c:cat>
            <c:strRef>
              <c:extLst>
                <c:ext xmlns:c15="http://schemas.microsoft.com/office/drawing/2012/chart" uri="{02D57815-91ED-43cb-92C2-25804820EDAC}">
                  <c15:fullRef>
                    <c15:sqref>'Diabetes, Stress &amp; Anxiety'!$D$41:$R$41</c15:sqref>
                  </c15:fullRef>
                </c:ext>
              </c:extLst>
              <c:f>('Diabetes, Stress &amp; Anxiety'!$D$41,'Diabetes, Stress &amp; Anxiety'!$G$41,'Diabetes, Stress &amp; Anxiety'!$J$41,'Diabetes, Stress &amp; Anxiety'!$M$41,'Diabetes, Stress &amp; Anxiety'!$P$41:$R$41)</c:f>
              <c:strCache>
                <c:ptCount val="7"/>
                <c:pt idx="0">
                  <c:v>Today</c:v>
                </c:pt>
                <c:pt idx="1">
                  <c:v>Month 3</c:v>
                </c:pt>
                <c:pt idx="2">
                  <c:v>Month 6</c:v>
                </c:pt>
                <c:pt idx="3">
                  <c:v>Month 9</c:v>
                </c:pt>
                <c:pt idx="4">
                  <c:v>Year 1</c:v>
                </c:pt>
                <c:pt idx="5">
                  <c:v>Year 2</c:v>
                </c:pt>
                <c:pt idx="6">
                  <c:v>Year 3</c:v>
                </c:pt>
              </c:strCache>
            </c:strRef>
          </c:cat>
          <c:val>
            <c:numRef>
              <c:extLst>
                <c:ext xmlns:c15="http://schemas.microsoft.com/office/drawing/2012/chart" uri="{02D57815-91ED-43cb-92C2-25804820EDAC}">
                  <c15:fullRef>
                    <c15:sqref>'Diabetes, Stress &amp; Anxiety'!$D$42:$R$42</c15:sqref>
                  </c15:fullRef>
                </c:ext>
              </c:extLst>
              <c:f>('Diabetes, Stress &amp; Anxiety'!$D$42,'Diabetes, Stress &amp; Anxiety'!$G$42,'Diabetes, Stress &amp; Anxiety'!$J$42,'Diabetes, Stress &amp; Anxiety'!$M$42,'Diabetes, Stress &amp; Anxiety'!$P$42:$R$42)</c:f>
              <c:numCache>
                <c:formatCode>#,##0</c:formatCode>
                <c:ptCount val="7"/>
                <c:pt idx="0">
                  <c:v>17654</c:v>
                </c:pt>
                <c:pt idx="1">
                  <c:v>17849</c:v>
                </c:pt>
                <c:pt idx="2">
                  <c:v>18044</c:v>
                </c:pt>
                <c:pt idx="3">
                  <c:v>18239</c:v>
                </c:pt>
                <c:pt idx="4">
                  <c:v>18434</c:v>
                </c:pt>
                <c:pt idx="5" formatCode="_(* #,##0_);_(* \(#,##0\);_(* &quot;-&quot;??_);_(@_)">
                  <c:v>19226.662</c:v>
                </c:pt>
                <c:pt idx="6" formatCode="_(* #,##0_);_(* \(#,##0\);_(* &quot;-&quot;??_);_(@_)">
                  <c:v>20053.408465999997</c:v>
                </c:pt>
              </c:numCache>
            </c:numRef>
          </c:val>
          <c:extLst>
            <c:ext xmlns:c16="http://schemas.microsoft.com/office/drawing/2014/chart" uri="{C3380CC4-5D6E-409C-BE32-E72D297353CC}">
              <c16:uniqueId val="{00000000-F4DF-4F4C-A6B8-21396975277D}"/>
            </c:ext>
          </c:extLst>
        </c:ser>
        <c:ser>
          <c:idx val="1"/>
          <c:order val="1"/>
          <c:tx>
            <c:strRef>
              <c:f>'Diabetes, Stress &amp; Anxiety'!$C$43</c:f>
              <c:strCache>
                <c:ptCount val="1"/>
                <c:pt idx="0">
                  <c:v>Accelerated Rate</c:v>
                </c:pt>
              </c:strCache>
            </c:strRef>
          </c:tx>
          <c:spPr>
            <a:solidFill>
              <a:srgbClr val="F58466"/>
            </a:solidFill>
            <a:ln>
              <a:solidFill>
                <a:srgbClr val="FFC000"/>
              </a:solidFill>
            </a:ln>
            <a:effectLst/>
          </c:spPr>
          <c:invertIfNegative val="0"/>
          <c:cat>
            <c:strRef>
              <c:extLst>
                <c:ext xmlns:c15="http://schemas.microsoft.com/office/drawing/2012/chart" uri="{02D57815-91ED-43cb-92C2-25804820EDAC}">
                  <c15:fullRef>
                    <c15:sqref>'Diabetes, Stress &amp; Anxiety'!$D$41:$R$41</c15:sqref>
                  </c15:fullRef>
                </c:ext>
              </c:extLst>
              <c:f>('Diabetes, Stress &amp; Anxiety'!$D$41,'Diabetes, Stress &amp; Anxiety'!$G$41,'Diabetes, Stress &amp; Anxiety'!$J$41,'Diabetes, Stress &amp; Anxiety'!$M$41,'Diabetes, Stress &amp; Anxiety'!$P$41:$R$41)</c:f>
              <c:strCache>
                <c:ptCount val="7"/>
                <c:pt idx="0">
                  <c:v>Today</c:v>
                </c:pt>
                <c:pt idx="1">
                  <c:v>Month 3</c:v>
                </c:pt>
                <c:pt idx="2">
                  <c:v>Month 6</c:v>
                </c:pt>
                <c:pt idx="3">
                  <c:v>Month 9</c:v>
                </c:pt>
                <c:pt idx="4">
                  <c:v>Year 1</c:v>
                </c:pt>
                <c:pt idx="5">
                  <c:v>Year 2</c:v>
                </c:pt>
                <c:pt idx="6">
                  <c:v>Year 3</c:v>
                </c:pt>
              </c:strCache>
            </c:strRef>
          </c:cat>
          <c:val>
            <c:numRef>
              <c:extLst>
                <c:ext xmlns:c15="http://schemas.microsoft.com/office/drawing/2012/chart" uri="{02D57815-91ED-43cb-92C2-25804820EDAC}">
                  <c15:fullRef>
                    <c15:sqref>'Diabetes, Stress &amp; Anxiety'!$D$43:$R$43</c15:sqref>
                  </c15:fullRef>
                </c:ext>
              </c:extLst>
              <c:f>('Diabetes, Stress &amp; Anxiety'!$D$43,'Diabetes, Stress &amp; Anxiety'!$G$43,'Diabetes, Stress &amp; Anxiety'!$J$43,'Diabetes, Stress &amp; Anxiety'!$M$43,'Diabetes, Stress &amp; Anxiety'!$P$43:$R$43)</c:f>
              <c:numCache>
                <c:formatCode>#,##0</c:formatCode>
                <c:ptCount val="7"/>
                <c:pt idx="0">
                  <c:v>17654</c:v>
                </c:pt>
                <c:pt idx="1">
                  <c:v>19748.885233881527</c:v>
                </c:pt>
                <c:pt idx="2">
                  <c:v>21843.770467763054</c:v>
                </c:pt>
                <c:pt idx="3">
                  <c:v>23938.65570164458</c:v>
                </c:pt>
                <c:pt idx="4">
                  <c:v>26098.540935526107</c:v>
                </c:pt>
                <c:pt idx="5">
                  <c:v>34543.081871052214</c:v>
                </c:pt>
                <c:pt idx="6">
                  <c:v>51432.163742104429</c:v>
                </c:pt>
              </c:numCache>
            </c:numRef>
          </c:val>
          <c:extLst>
            <c:ext xmlns:c16="http://schemas.microsoft.com/office/drawing/2014/chart" uri="{C3380CC4-5D6E-409C-BE32-E72D297353CC}">
              <c16:uniqueId val="{00000001-F4DF-4F4C-A6B8-21396975277D}"/>
            </c:ext>
          </c:extLst>
        </c:ser>
        <c:dLbls>
          <c:showLegendKey val="0"/>
          <c:showVal val="0"/>
          <c:showCatName val="0"/>
          <c:showSerName val="0"/>
          <c:showPercent val="0"/>
          <c:showBubbleSize val="0"/>
        </c:dLbls>
        <c:gapWidth val="219"/>
        <c:overlap val="-27"/>
        <c:axId val="1455303519"/>
        <c:axId val="1393640175"/>
      </c:barChart>
      <c:catAx>
        <c:axId val="1455303519"/>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200"/>
                  <a:t>Population</a:t>
                </a:r>
                <a:r>
                  <a:rPr lang="en-US" sz="1200" baseline="0"/>
                  <a:t> Growth</a:t>
                </a:r>
                <a:endParaRPr lang="en-US" sz="1200"/>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93640175"/>
        <c:crosses val="autoZero"/>
        <c:auto val="1"/>
        <c:lblAlgn val="ctr"/>
        <c:lblOffset val="100"/>
        <c:noMultiLvlLbl val="0"/>
      </c:catAx>
      <c:valAx>
        <c:axId val="1393640175"/>
        <c:scaling>
          <c:orientation val="minMax"/>
          <c:max val="5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200"/>
                  <a:t>Population Size</a:t>
                </a:r>
              </a:p>
            </c:rich>
          </c:tx>
          <c:layout>
            <c:manualLayout>
              <c:xMode val="edge"/>
              <c:yMode val="edge"/>
              <c:x val="7.3080710047232489E-2"/>
              <c:y val="0.3485835117463340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5303519"/>
        <c:crosses val="autoZero"/>
        <c:crossBetween val="between"/>
        <c:majorUnit val="5000"/>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r>
              <a:rPr lang="en-US"/>
              <a:t>Average per member </a:t>
            </a:r>
          </a:p>
          <a:p>
            <a:pPr>
              <a:defRPr/>
            </a:pPr>
            <a:r>
              <a:rPr lang="en-US"/>
              <a:t>per</a:t>
            </a:r>
            <a:r>
              <a:rPr lang="en-US" baseline="0"/>
              <a:t> month</a:t>
            </a:r>
            <a:r>
              <a:rPr lang="en-US"/>
              <a:t> Cost </a:t>
            </a:r>
          </a:p>
          <a:p>
            <a:pPr>
              <a:defRPr/>
            </a:pPr>
            <a:r>
              <a:rPr lang="en-US"/>
              <a:t> </a:t>
            </a:r>
          </a:p>
        </c:rich>
      </c:tx>
      <c:overlay val="0"/>
      <c:spPr>
        <a:noFill/>
        <a:ln>
          <a:noFill/>
        </a:ln>
        <a:effectLst/>
      </c:spPr>
      <c:txPr>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1081714785651793"/>
          <c:y val="6.3674611933992514E-2"/>
          <c:w val="0.45407655293088361"/>
          <c:h val="0.8584788726737641"/>
        </c:manualLayout>
      </c:layout>
      <c:bar3DChart>
        <c:barDir val="col"/>
        <c:grouping val="standard"/>
        <c:varyColors val="0"/>
        <c:ser>
          <c:idx val="0"/>
          <c:order val="0"/>
          <c:tx>
            <c:strRef>
              <c:f>'Beh. Health, Stress &amp; Anxiety'!$M$40</c:f>
              <c:strCache>
                <c:ptCount val="1"/>
                <c:pt idx="0">
                  <c:v>Behavioral Health condition only</c:v>
                </c:pt>
              </c:strCache>
            </c:strRef>
          </c:tx>
          <c:spPr>
            <a:gradFill>
              <a:gsLst>
                <a:gs pos="100000">
                  <a:schemeClr val="accent1">
                    <a:alpha val="0"/>
                  </a:schemeClr>
                </a:gs>
                <a:gs pos="50000">
                  <a:schemeClr val="accent1"/>
                </a:gs>
              </a:gsLst>
              <a:lin ang="5400000" scaled="0"/>
            </a:gradFill>
            <a:ln>
              <a:noFill/>
            </a:ln>
            <a:effectLst/>
            <a:sp3d>
              <a:contourClr>
                <a:srgbClr val="80A1B6"/>
              </a:contourClr>
            </a:sp3d>
          </c:spPr>
          <c:invertIfNegative val="0"/>
          <c:dPt>
            <c:idx val="0"/>
            <c:invertIfNegative val="0"/>
            <c:bubble3D val="0"/>
            <c:spPr>
              <a:solidFill>
                <a:srgbClr val="80A1B6"/>
              </a:solidFill>
              <a:ln>
                <a:noFill/>
              </a:ln>
              <a:effectLst/>
              <a:sp3d>
                <a:contourClr>
                  <a:srgbClr val="80A1B6"/>
                </a:contourClr>
              </a:sp3d>
            </c:spPr>
            <c:extLst>
              <c:ext xmlns:c16="http://schemas.microsoft.com/office/drawing/2014/chart" uri="{C3380CC4-5D6E-409C-BE32-E72D297353CC}">
                <c16:uniqueId val="{00000001-30CA-4EF7-B870-D04851A7DE28}"/>
              </c:ext>
            </c:extLst>
          </c:dPt>
          <c:val>
            <c:numRef>
              <c:f>'Beh. Health, Stress &amp; Anxiety'!$M$41</c:f>
              <c:numCache>
                <c:formatCode>#,##0</c:formatCode>
                <c:ptCount val="1"/>
                <c:pt idx="0">
                  <c:v>43.23</c:v>
                </c:pt>
              </c:numCache>
            </c:numRef>
          </c:val>
          <c:extLst>
            <c:ext xmlns:c16="http://schemas.microsoft.com/office/drawing/2014/chart" uri="{C3380CC4-5D6E-409C-BE32-E72D297353CC}">
              <c16:uniqueId val="{00000002-30CA-4EF7-B870-D04851A7DE28}"/>
            </c:ext>
          </c:extLst>
        </c:ser>
        <c:ser>
          <c:idx val="1"/>
          <c:order val="1"/>
          <c:tx>
            <c:strRef>
              <c:f>'Beh. Health, Stress &amp; Anxiety'!$N$40</c:f>
              <c:strCache>
                <c:ptCount val="1"/>
                <c:pt idx="0">
                  <c:v>Behavioral Health condition &amp; Diabetes</c:v>
                </c:pt>
              </c:strCache>
            </c:strRef>
          </c:tx>
          <c:spPr>
            <a:solidFill>
              <a:srgbClr val="F58466"/>
            </a:solidFill>
            <a:ln>
              <a:noFill/>
            </a:ln>
            <a:effectLst/>
            <a:sp3d/>
          </c:spPr>
          <c:invertIfNegative val="0"/>
          <c:dPt>
            <c:idx val="0"/>
            <c:invertIfNegative val="0"/>
            <c:bubble3D val="0"/>
            <c:spPr>
              <a:solidFill>
                <a:srgbClr val="F58466"/>
              </a:solidFill>
              <a:ln>
                <a:noFill/>
              </a:ln>
              <a:effectLst/>
              <a:sp3d>
                <a:contourClr>
                  <a:srgbClr val="FFC000"/>
                </a:contourClr>
              </a:sp3d>
            </c:spPr>
            <c:extLst>
              <c:ext xmlns:c16="http://schemas.microsoft.com/office/drawing/2014/chart" uri="{C3380CC4-5D6E-409C-BE32-E72D297353CC}">
                <c16:uniqueId val="{00000002-C3EF-4715-915D-96C88AC4CFCF}"/>
              </c:ext>
            </c:extLst>
          </c:dPt>
          <c:val>
            <c:numRef>
              <c:f>'Beh. Health, Stress &amp; Anxiety'!$N$41</c:f>
              <c:numCache>
                <c:formatCode>0.00</c:formatCode>
                <c:ptCount val="1"/>
                <c:pt idx="0">
                  <c:v>194.535</c:v>
                </c:pt>
              </c:numCache>
            </c:numRef>
          </c:val>
          <c:extLst>
            <c:ext xmlns:c16="http://schemas.microsoft.com/office/drawing/2014/chart" uri="{C3380CC4-5D6E-409C-BE32-E72D297353CC}">
              <c16:uniqueId val="{00000003-30CA-4EF7-B870-D04851A7DE28}"/>
            </c:ext>
          </c:extLst>
        </c:ser>
        <c:dLbls>
          <c:showLegendKey val="0"/>
          <c:showVal val="0"/>
          <c:showCatName val="0"/>
          <c:showSerName val="0"/>
          <c:showPercent val="0"/>
          <c:showBubbleSize val="0"/>
        </c:dLbls>
        <c:gapWidth val="150"/>
        <c:gapDepth val="0"/>
        <c:shape val="box"/>
        <c:axId val="52398928"/>
        <c:axId val="474792864"/>
        <c:axId val="619415344"/>
      </c:bar3DChart>
      <c:catAx>
        <c:axId val="52398928"/>
        <c:scaling>
          <c:orientation val="minMax"/>
        </c:scaling>
        <c:delete val="1"/>
        <c:axPos val="b"/>
        <c:numFmt formatCode="General" sourceLinked="1"/>
        <c:majorTickMark val="none"/>
        <c:minorTickMark val="none"/>
        <c:tickLblPos val="nextTo"/>
        <c:crossAx val="474792864"/>
        <c:crosses val="autoZero"/>
        <c:auto val="1"/>
        <c:lblAlgn val="ctr"/>
        <c:lblOffset val="100"/>
        <c:noMultiLvlLbl val="0"/>
      </c:catAx>
      <c:valAx>
        <c:axId val="474792864"/>
        <c:scaling>
          <c:orientation val="minMax"/>
        </c:scaling>
        <c:delete val="0"/>
        <c:axPos val="l"/>
        <c:majorGridlines>
          <c:spPr>
            <a:ln w="9525" cap="flat" cmpd="sng" algn="ctr">
              <a:solidFill>
                <a:schemeClr val="tx1">
                  <a:lumMod val="5000"/>
                  <a:lumOff val="9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398928"/>
        <c:crosses val="autoZero"/>
        <c:crossBetween val="between"/>
      </c:valAx>
      <c:serAx>
        <c:axId val="619415344"/>
        <c:scaling>
          <c:orientation val="minMax"/>
        </c:scaling>
        <c:delete val="0"/>
        <c:axPos val="b"/>
        <c:majorTickMark val="none"/>
        <c:minorTickMark val="none"/>
        <c:tickLblPos val="nextTo"/>
        <c:spPr>
          <a:noFill/>
          <a:ln w="9525" cap="flat" cmpd="sng" algn="ctr">
            <a:solidFill>
              <a:schemeClr val="tx1">
                <a:lumMod val="15000"/>
                <a:lumOff val="85000"/>
              </a:schemeClr>
            </a:solidFill>
            <a:round/>
            <a:headEnd type="none" w="sm" len="sm"/>
            <a:tailEnd type="none" w="sm" len="sm"/>
          </a:ln>
          <a:effectLst/>
        </c:spPr>
        <c:txPr>
          <a:bodyPr rot="-60000000" spcFirstLastPara="1" vertOverflow="ellipsis" vert="horz" wrap="square" anchor="t"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474792864"/>
        <c:crosses val="autoZero"/>
      </c:ser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3">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cs:spPr>
  </cs:dataPoint>
  <cs:dataPoint3D>
    <cs:lnRef idx="0"/>
    <cs:fillRef idx="0">
      <cs:styleClr val="auto"/>
    </cs:fillRef>
    <cs:effectRef idx="0"/>
    <cs:fontRef idx="minor">
      <a:schemeClr val="tx1"/>
    </cs:fontRef>
    <cs:spPr>
      <a:gradFill>
        <a:gsLst>
          <a:gs pos="100000">
            <a:schemeClr val="phClr">
              <a:alpha val="0"/>
            </a:schemeClr>
          </a:gs>
          <a:gs pos="50000">
            <a:schemeClr val="phClr"/>
          </a:gs>
        </a:gsLst>
        <a:lin ang="5400000" scaled="0"/>
      </a:gradFill>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tx1">
            <a:lumMod val="5000"/>
            <a:lumOff val="9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8.svg"/><Relationship Id="rId1" Type="http://schemas.openxmlformats.org/officeDocument/2006/relationships/image" Target="../media/image7.png"/><Relationship Id="rId4" Type="http://schemas.openxmlformats.org/officeDocument/2006/relationships/image" Target="../media/image9.pn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0.svg"/><Relationship Id="rId1" Type="http://schemas.openxmlformats.org/officeDocument/2006/relationships/image" Target="../media/image7.png"/><Relationship Id="rId4"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459448</xdr:colOff>
      <xdr:row>0</xdr:row>
      <xdr:rowOff>164040</xdr:rowOff>
    </xdr:from>
    <xdr:to>
      <xdr:col>10</xdr:col>
      <xdr:colOff>295528</xdr:colOff>
      <xdr:row>24</xdr:row>
      <xdr:rowOff>205704</xdr:rowOff>
    </xdr:to>
    <xdr:pic>
      <xdr:nvPicPr>
        <xdr:cNvPr id="3" name="Picture 2">
          <a:extLst>
            <a:ext uri="{FF2B5EF4-FFF2-40B4-BE49-F238E27FC236}">
              <a16:creationId xmlns:a16="http://schemas.microsoft.com/office/drawing/2014/main" id="{CE41F286-CCAB-4BE8-B17F-0AC9E04B9C2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459448" y="164040"/>
          <a:ext cx="6454390" cy="4602932"/>
        </a:xfrm>
        <a:prstGeom prst="rect">
          <a:avLst/>
        </a:prstGeom>
      </xdr:spPr>
    </xdr:pic>
    <xdr:clientData/>
  </xdr:twoCellAnchor>
  <xdr:twoCellAnchor editAs="oneCell">
    <xdr:from>
      <xdr:col>0</xdr:col>
      <xdr:colOff>147660</xdr:colOff>
      <xdr:row>7</xdr:row>
      <xdr:rowOff>3359</xdr:rowOff>
    </xdr:from>
    <xdr:to>
      <xdr:col>0</xdr:col>
      <xdr:colOff>476608</xdr:colOff>
      <xdr:row>8</xdr:row>
      <xdr:rowOff>88043</xdr:rowOff>
    </xdr:to>
    <xdr:pic>
      <xdr:nvPicPr>
        <xdr:cNvPr id="25" name="Graphic 24">
          <a:extLst>
            <a:ext uri="{FF2B5EF4-FFF2-40B4-BE49-F238E27FC236}">
              <a16:creationId xmlns:a16="http://schemas.microsoft.com/office/drawing/2014/main" id="{99CBFCC0-803F-4A19-8001-C7B04489DB4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47660" y="1309134"/>
          <a:ext cx="328948" cy="272501"/>
        </a:xfrm>
        <a:prstGeom prst="rect">
          <a:avLst/>
        </a:prstGeom>
        <a:effectLst>
          <a:outerShdw blurRad="50800" dist="38100" dir="2700000" algn="tl" rotWithShape="0">
            <a:prstClr val="black">
              <a:alpha val="40000"/>
            </a:prstClr>
          </a:outerShdw>
        </a:effectLst>
      </xdr:spPr>
    </xdr:pic>
    <xdr:clientData/>
  </xdr:twoCellAnchor>
  <xdr:twoCellAnchor editAs="oneCell">
    <xdr:from>
      <xdr:col>0</xdr:col>
      <xdr:colOff>147660</xdr:colOff>
      <xdr:row>11</xdr:row>
      <xdr:rowOff>83852</xdr:rowOff>
    </xdr:from>
    <xdr:to>
      <xdr:col>0</xdr:col>
      <xdr:colOff>476608</xdr:colOff>
      <xdr:row>12</xdr:row>
      <xdr:rowOff>168536</xdr:rowOff>
    </xdr:to>
    <xdr:pic>
      <xdr:nvPicPr>
        <xdr:cNvPr id="13" name="Graphic 24">
          <a:extLst>
            <a:ext uri="{FF2B5EF4-FFF2-40B4-BE49-F238E27FC236}">
              <a16:creationId xmlns:a16="http://schemas.microsoft.com/office/drawing/2014/main" id="{D68B5268-2A35-4649-9869-D0D65C34DC8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147660" y="2140894"/>
          <a:ext cx="328948" cy="272501"/>
        </a:xfrm>
        <a:prstGeom prst="rect">
          <a:avLst/>
        </a:prstGeom>
        <a:effectLst>
          <a:outerShdw blurRad="50800" dist="38100" dir="2700000" algn="tl" rotWithShape="0">
            <a:prstClr val="black">
              <a:alpha val="40000"/>
            </a:prstClr>
          </a:outerShdw>
        </a:effectLst>
      </xdr:spPr>
    </xdr:pic>
    <xdr:clientData/>
  </xdr:twoCellAnchor>
  <xdr:twoCellAnchor editAs="oneCell">
    <xdr:from>
      <xdr:col>4</xdr:col>
      <xdr:colOff>572394</xdr:colOff>
      <xdr:row>5</xdr:row>
      <xdr:rowOff>162378</xdr:rowOff>
    </xdr:from>
    <xdr:to>
      <xdr:col>5</xdr:col>
      <xdr:colOff>239511</xdr:colOff>
      <xdr:row>7</xdr:row>
      <xdr:rowOff>59245</xdr:rowOff>
    </xdr:to>
    <xdr:pic>
      <xdr:nvPicPr>
        <xdr:cNvPr id="14" name="Graphic 24">
          <a:extLst>
            <a:ext uri="{FF2B5EF4-FFF2-40B4-BE49-F238E27FC236}">
              <a16:creationId xmlns:a16="http://schemas.microsoft.com/office/drawing/2014/main" id="{0D1DE82B-EB96-BF42-B169-E44525D9D3A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3219718" y="1092519"/>
          <a:ext cx="328948" cy="272501"/>
        </a:xfrm>
        <a:prstGeom prst="rect">
          <a:avLst/>
        </a:prstGeom>
        <a:effectLst>
          <a:outerShdw blurRad="50800" dist="38100" dir="2700000" algn="tl" rotWithShape="0">
            <a:prstClr val="black">
              <a:alpha val="40000"/>
            </a:prstClr>
          </a:outerShdw>
        </a:effectLst>
      </xdr:spPr>
    </xdr:pic>
    <xdr:clientData/>
  </xdr:twoCellAnchor>
  <xdr:twoCellAnchor editAs="oneCell">
    <xdr:from>
      <xdr:col>10</xdr:col>
      <xdr:colOff>350771</xdr:colOff>
      <xdr:row>13</xdr:row>
      <xdr:rowOff>153434</xdr:rowOff>
    </xdr:from>
    <xdr:to>
      <xdr:col>11</xdr:col>
      <xdr:colOff>17888</xdr:colOff>
      <xdr:row>15</xdr:row>
      <xdr:rowOff>32414</xdr:rowOff>
    </xdr:to>
    <xdr:pic>
      <xdr:nvPicPr>
        <xdr:cNvPr id="15" name="Graphic 24">
          <a:extLst>
            <a:ext uri="{FF2B5EF4-FFF2-40B4-BE49-F238E27FC236}">
              <a16:creationId xmlns:a16="http://schemas.microsoft.com/office/drawing/2014/main" id="{C99E25CB-2022-3F4E-96F9-C7A23E0DB5D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6969081" y="2586110"/>
          <a:ext cx="328948" cy="272501"/>
        </a:xfrm>
        <a:prstGeom prst="rect">
          <a:avLst/>
        </a:prstGeom>
        <a:effectLst>
          <a:outerShdw blurRad="50800" dist="38100" dir="2700000" algn="tl" rotWithShape="0">
            <a:prstClr val="black">
              <a:alpha val="40000"/>
            </a:prstClr>
          </a:outerShdw>
        </a:effectLst>
      </xdr:spPr>
    </xdr:pic>
    <xdr:clientData/>
  </xdr:twoCellAnchor>
  <xdr:twoCellAnchor editAs="oneCell">
    <xdr:from>
      <xdr:col>7</xdr:col>
      <xdr:colOff>491902</xdr:colOff>
      <xdr:row>11</xdr:row>
      <xdr:rowOff>21247</xdr:rowOff>
    </xdr:from>
    <xdr:to>
      <xdr:col>8</xdr:col>
      <xdr:colOff>159019</xdr:colOff>
      <xdr:row>12</xdr:row>
      <xdr:rowOff>105931</xdr:rowOff>
    </xdr:to>
    <xdr:pic>
      <xdr:nvPicPr>
        <xdr:cNvPr id="16" name="Graphic 24">
          <a:extLst>
            <a:ext uri="{FF2B5EF4-FFF2-40B4-BE49-F238E27FC236}">
              <a16:creationId xmlns:a16="http://schemas.microsoft.com/office/drawing/2014/main" id="{B51C410F-0B55-F641-99DA-AF88F557C62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5124719" y="2078289"/>
          <a:ext cx="328948" cy="272501"/>
        </a:xfrm>
        <a:prstGeom prst="rect">
          <a:avLst/>
        </a:prstGeom>
        <a:effectLst>
          <a:outerShdw blurRad="50800" dist="38100" dir="2700000" algn="tl" rotWithShape="0">
            <a:prstClr val="black">
              <a:alpha val="40000"/>
            </a:prstClr>
          </a:outerShdw>
        </a:effectLst>
      </xdr:spPr>
    </xdr:pic>
    <xdr:clientData/>
  </xdr:twoCellAnchor>
  <xdr:twoCellAnchor editAs="oneCell">
    <xdr:from>
      <xdr:col>10</xdr:col>
      <xdr:colOff>350771</xdr:colOff>
      <xdr:row>18</xdr:row>
      <xdr:rowOff>144490</xdr:rowOff>
    </xdr:from>
    <xdr:to>
      <xdr:col>11</xdr:col>
      <xdr:colOff>17888</xdr:colOff>
      <xdr:row>20</xdr:row>
      <xdr:rowOff>41357</xdr:rowOff>
    </xdr:to>
    <xdr:pic>
      <xdr:nvPicPr>
        <xdr:cNvPr id="17" name="Graphic 24">
          <a:extLst>
            <a:ext uri="{FF2B5EF4-FFF2-40B4-BE49-F238E27FC236}">
              <a16:creationId xmlns:a16="http://schemas.microsoft.com/office/drawing/2014/main" id="{35136E9E-642B-EF43-B156-B27E45AA2DB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6969081" y="3534138"/>
          <a:ext cx="328948" cy="272501"/>
        </a:xfrm>
        <a:prstGeom prst="rect">
          <a:avLst/>
        </a:prstGeom>
        <a:effectLst>
          <a:outerShdw blurRad="50800" dist="38100" dir="2700000" algn="tl" rotWithShape="0">
            <a:prstClr val="black">
              <a:alpha val="40000"/>
            </a:prstClr>
          </a:outerShdw>
        </a:effectLst>
      </xdr:spPr>
    </xdr:pic>
    <xdr:clientData/>
  </xdr:twoCellAnchor>
  <xdr:twoCellAnchor editAs="oneCell">
    <xdr:from>
      <xdr:col>10</xdr:col>
      <xdr:colOff>350771</xdr:colOff>
      <xdr:row>23</xdr:row>
      <xdr:rowOff>146458</xdr:rowOff>
    </xdr:from>
    <xdr:to>
      <xdr:col>11</xdr:col>
      <xdr:colOff>17888</xdr:colOff>
      <xdr:row>24</xdr:row>
      <xdr:rowOff>186423</xdr:rowOff>
    </xdr:to>
    <xdr:pic>
      <xdr:nvPicPr>
        <xdr:cNvPr id="18" name="Graphic 24">
          <a:extLst>
            <a:ext uri="{FF2B5EF4-FFF2-40B4-BE49-F238E27FC236}">
              <a16:creationId xmlns:a16="http://schemas.microsoft.com/office/drawing/2014/main" id="{C57A9BF6-C307-E242-9908-606E7F792BFE}"/>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xdr:blipFill>
      <xdr:spPr>
        <a:xfrm>
          <a:off x="6969081" y="4475190"/>
          <a:ext cx="328948" cy="272501"/>
        </a:xfrm>
        <a:prstGeom prst="rect">
          <a:avLst/>
        </a:prstGeom>
        <a:effectLst>
          <a:outerShdw blurRad="50800" dist="38100" dir="2700000" algn="tl" rotWithShape="0">
            <a:prstClr val="black">
              <a:alpha val="40000"/>
            </a:prstClr>
          </a:outerShdw>
        </a:effectLst>
      </xdr:spPr>
    </xdr:pic>
    <xdr:clientData/>
  </xdr:twoCellAnchor>
  <xdr:twoCellAnchor editAs="oneCell">
    <xdr:from>
      <xdr:col>10</xdr:col>
      <xdr:colOff>350771</xdr:colOff>
      <xdr:row>26</xdr:row>
      <xdr:rowOff>146458</xdr:rowOff>
    </xdr:from>
    <xdr:to>
      <xdr:col>11</xdr:col>
      <xdr:colOff>17888</xdr:colOff>
      <xdr:row>28</xdr:row>
      <xdr:rowOff>52269</xdr:rowOff>
    </xdr:to>
    <xdr:pic>
      <xdr:nvPicPr>
        <xdr:cNvPr id="19" name="Graphic 24">
          <a:extLst>
            <a:ext uri="{FF2B5EF4-FFF2-40B4-BE49-F238E27FC236}">
              <a16:creationId xmlns:a16="http://schemas.microsoft.com/office/drawing/2014/main" id="{66E3981C-CA30-934F-85D3-FA061495FC1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a:xfrm>
          <a:off x="6969081" y="5172796"/>
          <a:ext cx="328948" cy="272501"/>
        </a:xfrm>
        <a:prstGeom prst="rect">
          <a:avLst/>
        </a:prstGeom>
        <a:effectLst>
          <a:outerShdw blurRad="50800" dist="38100" dir="2700000" algn="tl" rotWithShape="0">
            <a:prstClr val="black">
              <a:alpha val="40000"/>
            </a:prst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110675</xdr:colOff>
      <xdr:row>8</xdr:row>
      <xdr:rowOff>117992</xdr:rowOff>
    </xdr:from>
    <xdr:to>
      <xdr:col>15</xdr:col>
      <xdr:colOff>1797</xdr:colOff>
      <xdr:row>11</xdr:row>
      <xdr:rowOff>142757</xdr:rowOff>
    </xdr:to>
    <xdr:pic>
      <xdr:nvPicPr>
        <xdr:cNvPr id="12" name="Graphic 11" descr="Arrow Right">
          <a:extLst>
            <a:ext uri="{FF2B5EF4-FFF2-40B4-BE49-F238E27FC236}">
              <a16:creationId xmlns:a16="http://schemas.microsoft.com/office/drawing/2014/main" id="{D69E9E34-29DF-4E4B-AA28-5A29FA71656D}"/>
            </a:ext>
          </a:extLst>
        </xdr:cNvPr>
        <xdr:cNvPicPr>
          <a:picLocks noChangeAspect="1"/>
        </xdr:cNvPicPr>
      </xdr:nvPicPr>
      <xdr:blipFill>
        <a:blip xmlns:r="http://schemas.openxmlformats.org/officeDocument/2006/relationships" r:embed="rId1">
          <a:duotone>
            <a:prstClr val="black"/>
            <a:schemeClr val="accent3">
              <a:tint val="45000"/>
              <a:satMod val="400000"/>
            </a:schemeClr>
          </a:duotone>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6496703" y="1667212"/>
          <a:ext cx="548640" cy="565190"/>
        </a:xfrm>
        <a:prstGeom prst="rect">
          <a:avLst/>
        </a:prstGeom>
      </xdr:spPr>
    </xdr:pic>
    <xdr:clientData/>
  </xdr:twoCellAnchor>
  <xdr:twoCellAnchor editAs="oneCell">
    <xdr:from>
      <xdr:col>14</xdr:col>
      <xdr:colOff>110675</xdr:colOff>
      <xdr:row>12</xdr:row>
      <xdr:rowOff>116897</xdr:rowOff>
    </xdr:from>
    <xdr:to>
      <xdr:col>15</xdr:col>
      <xdr:colOff>1797</xdr:colOff>
      <xdr:row>15</xdr:row>
      <xdr:rowOff>141662</xdr:rowOff>
    </xdr:to>
    <xdr:pic>
      <xdr:nvPicPr>
        <xdr:cNvPr id="35" name="Graphic 34" descr="Arrow Right">
          <a:extLst>
            <a:ext uri="{FF2B5EF4-FFF2-40B4-BE49-F238E27FC236}">
              <a16:creationId xmlns:a16="http://schemas.microsoft.com/office/drawing/2014/main" id="{48E2433B-923A-4A19-A3A8-B202295FC04A}"/>
            </a:ext>
          </a:extLst>
        </xdr:cNvPr>
        <xdr:cNvPicPr>
          <a:picLocks noChangeAspect="1"/>
        </xdr:cNvPicPr>
      </xdr:nvPicPr>
      <xdr:blipFill>
        <a:blip xmlns:r="http://schemas.openxmlformats.org/officeDocument/2006/relationships" r:embed="rId1">
          <a:duotone>
            <a:prstClr val="black"/>
            <a:schemeClr val="accent3">
              <a:tint val="45000"/>
              <a:satMod val="400000"/>
            </a:schemeClr>
          </a:duotone>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6496703" y="2386684"/>
          <a:ext cx="548640" cy="565191"/>
        </a:xfrm>
        <a:prstGeom prst="rect">
          <a:avLst/>
        </a:prstGeom>
      </xdr:spPr>
    </xdr:pic>
    <xdr:clientData/>
  </xdr:twoCellAnchor>
  <xdr:twoCellAnchor editAs="oneCell">
    <xdr:from>
      <xdr:col>14</xdr:col>
      <xdr:colOff>110675</xdr:colOff>
      <xdr:row>16</xdr:row>
      <xdr:rowOff>123743</xdr:rowOff>
    </xdr:from>
    <xdr:to>
      <xdr:col>15</xdr:col>
      <xdr:colOff>1797</xdr:colOff>
      <xdr:row>18</xdr:row>
      <xdr:rowOff>323133</xdr:rowOff>
    </xdr:to>
    <xdr:pic>
      <xdr:nvPicPr>
        <xdr:cNvPr id="36" name="Graphic 35" descr="Arrow Right">
          <a:extLst>
            <a:ext uri="{FF2B5EF4-FFF2-40B4-BE49-F238E27FC236}">
              <a16:creationId xmlns:a16="http://schemas.microsoft.com/office/drawing/2014/main" id="{23A1780D-F9B4-45C4-AE34-5273D8F83CD3}"/>
            </a:ext>
          </a:extLst>
        </xdr:cNvPr>
        <xdr:cNvPicPr>
          <a:picLocks noChangeAspect="1"/>
        </xdr:cNvPicPr>
      </xdr:nvPicPr>
      <xdr:blipFill>
        <a:blip xmlns:r="http://schemas.openxmlformats.org/officeDocument/2006/relationships" r:embed="rId1">
          <a:duotone>
            <a:prstClr val="black"/>
            <a:schemeClr val="accent3">
              <a:tint val="45000"/>
              <a:satMod val="400000"/>
            </a:schemeClr>
          </a:duotone>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6496703" y="3114098"/>
          <a:ext cx="548640" cy="559673"/>
        </a:xfrm>
        <a:prstGeom prst="rect">
          <a:avLst/>
        </a:prstGeom>
      </xdr:spPr>
    </xdr:pic>
    <xdr:clientData/>
  </xdr:twoCellAnchor>
  <xdr:twoCellAnchor>
    <xdr:from>
      <xdr:col>1</xdr:col>
      <xdr:colOff>0</xdr:colOff>
      <xdr:row>35</xdr:row>
      <xdr:rowOff>0</xdr:rowOff>
    </xdr:from>
    <xdr:to>
      <xdr:col>17</xdr:col>
      <xdr:colOff>690557</xdr:colOff>
      <xdr:row>46</xdr:row>
      <xdr:rowOff>2746375</xdr:rowOff>
    </xdr:to>
    <xdr:graphicFrame macro="">
      <xdr:nvGraphicFramePr>
        <xdr:cNvPr id="16" name="Chart 15">
          <a:extLst>
            <a:ext uri="{FF2B5EF4-FFF2-40B4-BE49-F238E27FC236}">
              <a16:creationId xmlns:a16="http://schemas.microsoft.com/office/drawing/2014/main" id="{E5571C23-EFFB-4B62-BCF0-B70787764B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xdr:col>
      <xdr:colOff>36029</xdr:colOff>
      <xdr:row>0</xdr:row>
      <xdr:rowOff>135425</xdr:rowOff>
    </xdr:from>
    <xdr:to>
      <xdr:col>4</xdr:col>
      <xdr:colOff>195425</xdr:colOff>
      <xdr:row>3</xdr:row>
      <xdr:rowOff>38351</xdr:rowOff>
    </xdr:to>
    <xdr:pic>
      <xdr:nvPicPr>
        <xdr:cNvPr id="3" name="Picture 2">
          <a:extLst>
            <a:ext uri="{FF2B5EF4-FFF2-40B4-BE49-F238E27FC236}">
              <a16:creationId xmlns:a16="http://schemas.microsoft.com/office/drawing/2014/main" id="{6B4A4609-0306-477F-B6FE-3C2DD8C3229F}"/>
            </a:ext>
          </a:extLst>
        </xdr:cNvPr>
        <xdr:cNvPicPr>
          <a:picLocks noChangeAspect="1"/>
        </xdr:cNvPicPr>
      </xdr:nvPicPr>
      <xdr:blipFill>
        <a:blip xmlns:r="http://schemas.openxmlformats.org/officeDocument/2006/relationships" r:embed="rId4"/>
        <a:stretch>
          <a:fillRect/>
        </a:stretch>
      </xdr:blipFill>
      <xdr:spPr>
        <a:xfrm>
          <a:off x="288228" y="135425"/>
          <a:ext cx="1528474" cy="470373"/>
        </a:xfrm>
        <a:prstGeom prst="rect">
          <a:avLst/>
        </a:prstGeom>
      </xdr:spPr>
    </xdr:pic>
    <xdr:clientData/>
  </xdr:twoCellAnchor>
  <xdr:twoCellAnchor>
    <xdr:from>
      <xdr:col>4</xdr:col>
      <xdr:colOff>468608</xdr:colOff>
      <xdr:row>1</xdr:row>
      <xdr:rowOff>16382</xdr:rowOff>
    </xdr:from>
    <xdr:to>
      <xdr:col>4</xdr:col>
      <xdr:colOff>468608</xdr:colOff>
      <xdr:row>3</xdr:row>
      <xdr:rowOff>17017</xdr:rowOff>
    </xdr:to>
    <xdr:cxnSp macro="">
      <xdr:nvCxnSpPr>
        <xdr:cNvPr id="5" name="Straight Connector 4">
          <a:extLst>
            <a:ext uri="{FF2B5EF4-FFF2-40B4-BE49-F238E27FC236}">
              <a16:creationId xmlns:a16="http://schemas.microsoft.com/office/drawing/2014/main" id="{8563B3F7-088A-4A53-9FAB-ED2E2CC725C3}"/>
            </a:ext>
          </a:extLst>
        </xdr:cNvPr>
        <xdr:cNvCxnSpPr/>
      </xdr:nvCxnSpPr>
      <xdr:spPr>
        <a:xfrm>
          <a:off x="2089885" y="205531"/>
          <a:ext cx="0" cy="378933"/>
        </a:xfrm>
        <a:prstGeom prst="line">
          <a:avLst/>
        </a:prstGeom>
        <a:ln w="12700">
          <a:solidFill>
            <a:schemeClr val="bg2">
              <a:lumMod val="25000"/>
            </a:schemeClr>
          </a:solidFill>
        </a:ln>
      </xdr:spPr>
      <xdr:style>
        <a:lnRef idx="1">
          <a:schemeClr val="dk1"/>
        </a:lnRef>
        <a:fillRef idx="0">
          <a:schemeClr val="dk1"/>
        </a:fillRef>
        <a:effectRef idx="0">
          <a:schemeClr val="dk1"/>
        </a:effectRef>
        <a:fontRef idx="minor">
          <a:schemeClr val="tx1"/>
        </a:fontRef>
      </xdr:style>
    </xdr:cxnSp>
    <xdr:clientData/>
  </xdr:twoCellAnchor>
  <xdr:oneCellAnchor>
    <xdr:from>
      <xdr:col>2</xdr:col>
      <xdr:colOff>108085</xdr:colOff>
      <xdr:row>32</xdr:row>
      <xdr:rowOff>256</xdr:rowOff>
    </xdr:from>
    <xdr:ext cx="1413521" cy="457200"/>
    <xdr:pic>
      <xdr:nvPicPr>
        <xdr:cNvPr id="11" name="Picture 10">
          <a:extLst>
            <a:ext uri="{FF2B5EF4-FFF2-40B4-BE49-F238E27FC236}">
              <a16:creationId xmlns:a16="http://schemas.microsoft.com/office/drawing/2014/main" id="{79964F07-F011-4D67-A012-F4CFB0AC6E97}"/>
            </a:ext>
          </a:extLst>
        </xdr:cNvPr>
        <xdr:cNvPicPr>
          <a:picLocks noChangeAspect="1"/>
        </xdr:cNvPicPr>
      </xdr:nvPicPr>
      <xdr:blipFill>
        <a:blip xmlns:r="http://schemas.openxmlformats.org/officeDocument/2006/relationships" r:embed="rId4"/>
        <a:stretch>
          <a:fillRect/>
        </a:stretch>
      </xdr:blipFill>
      <xdr:spPr>
        <a:xfrm>
          <a:off x="360284" y="6827632"/>
          <a:ext cx="1413521" cy="457200"/>
        </a:xfrm>
        <a:prstGeom prst="rect">
          <a:avLst/>
        </a:prstGeom>
      </xdr:spPr>
    </xdr:pic>
    <xdr:clientData/>
  </xdr:oneCellAnchor>
  <xdr:twoCellAnchor>
    <xdr:from>
      <xdr:col>4</xdr:col>
      <xdr:colOff>385196</xdr:colOff>
      <xdr:row>32</xdr:row>
      <xdr:rowOff>72905</xdr:rowOff>
    </xdr:from>
    <xdr:to>
      <xdr:col>4</xdr:col>
      <xdr:colOff>385196</xdr:colOff>
      <xdr:row>34</xdr:row>
      <xdr:rowOff>73540</xdr:rowOff>
    </xdr:to>
    <xdr:cxnSp macro="">
      <xdr:nvCxnSpPr>
        <xdr:cNvPr id="13" name="Straight Connector 12">
          <a:extLst>
            <a:ext uri="{FF2B5EF4-FFF2-40B4-BE49-F238E27FC236}">
              <a16:creationId xmlns:a16="http://schemas.microsoft.com/office/drawing/2014/main" id="{E18B2DF7-4D74-455E-95F6-AB3CAC84D5E2}"/>
            </a:ext>
          </a:extLst>
        </xdr:cNvPr>
        <xdr:cNvCxnSpPr/>
      </xdr:nvCxnSpPr>
      <xdr:spPr>
        <a:xfrm>
          <a:off x="2006473" y="6900281"/>
          <a:ext cx="0" cy="378933"/>
        </a:xfrm>
        <a:prstGeom prst="line">
          <a:avLst/>
        </a:prstGeom>
        <a:ln w="12700">
          <a:solidFill>
            <a:schemeClr val="bg2">
              <a:lumMod val="25000"/>
            </a:schemeClr>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47626</xdr:colOff>
      <xdr:row>8</xdr:row>
      <xdr:rowOff>118418</xdr:rowOff>
    </xdr:from>
    <xdr:to>
      <xdr:col>15</xdr:col>
      <xdr:colOff>32704</xdr:colOff>
      <xdr:row>11</xdr:row>
      <xdr:rowOff>63810</xdr:rowOff>
    </xdr:to>
    <xdr:pic>
      <xdr:nvPicPr>
        <xdr:cNvPr id="2" name="Graphic 1" descr="Arrow Right">
          <a:extLst>
            <a:ext uri="{FF2B5EF4-FFF2-40B4-BE49-F238E27FC236}">
              <a16:creationId xmlns:a16="http://schemas.microsoft.com/office/drawing/2014/main" id="{E7F89CD4-E951-46EB-9FAC-CDAFD6647F84}"/>
            </a:ext>
          </a:extLst>
        </xdr:cNvPr>
        <xdr:cNvPicPr>
          <a:picLocks noChangeAspect="1"/>
        </xdr:cNvPicPr>
      </xdr:nvPicPr>
      <xdr:blipFill>
        <a:blip xmlns:r="http://schemas.openxmlformats.org/officeDocument/2006/relationships" r:embed="rId1">
          <a:duotone>
            <a:prstClr val="black"/>
            <a:schemeClr val="accent3">
              <a:tint val="45000"/>
              <a:satMod val="400000"/>
            </a:schemeClr>
          </a:duotone>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6243167" y="1663013"/>
          <a:ext cx="611496" cy="554648"/>
        </a:xfrm>
        <a:prstGeom prst="rect">
          <a:avLst/>
        </a:prstGeom>
      </xdr:spPr>
    </xdr:pic>
    <xdr:clientData/>
  </xdr:twoCellAnchor>
  <xdr:twoCellAnchor editAs="oneCell">
    <xdr:from>
      <xdr:col>14</xdr:col>
      <xdr:colOff>47626</xdr:colOff>
      <xdr:row>12</xdr:row>
      <xdr:rowOff>100587</xdr:rowOff>
    </xdr:from>
    <xdr:to>
      <xdr:col>15</xdr:col>
      <xdr:colOff>32704</xdr:colOff>
      <xdr:row>15</xdr:row>
      <xdr:rowOff>125352</xdr:rowOff>
    </xdr:to>
    <xdr:pic>
      <xdr:nvPicPr>
        <xdr:cNvPr id="3" name="Graphic 2" descr="Arrow Right">
          <a:extLst>
            <a:ext uri="{FF2B5EF4-FFF2-40B4-BE49-F238E27FC236}">
              <a16:creationId xmlns:a16="http://schemas.microsoft.com/office/drawing/2014/main" id="{72665E43-A402-4479-BBD3-FD297C68509D}"/>
            </a:ext>
          </a:extLst>
        </xdr:cNvPr>
        <xdr:cNvPicPr>
          <a:picLocks noChangeAspect="1"/>
        </xdr:cNvPicPr>
      </xdr:nvPicPr>
      <xdr:blipFill>
        <a:blip xmlns:r="http://schemas.openxmlformats.org/officeDocument/2006/relationships" r:embed="rId1">
          <a:duotone>
            <a:prstClr val="black"/>
            <a:schemeClr val="accent3">
              <a:tint val="45000"/>
              <a:satMod val="400000"/>
            </a:schemeClr>
          </a:duotone>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6243167" y="2434641"/>
          <a:ext cx="611496" cy="565373"/>
        </a:xfrm>
        <a:prstGeom prst="rect">
          <a:avLst/>
        </a:prstGeom>
      </xdr:spPr>
    </xdr:pic>
    <xdr:clientData/>
  </xdr:twoCellAnchor>
  <xdr:twoCellAnchor editAs="oneCell">
    <xdr:from>
      <xdr:col>14</xdr:col>
      <xdr:colOff>47626</xdr:colOff>
      <xdr:row>16</xdr:row>
      <xdr:rowOff>152042</xdr:rowOff>
    </xdr:from>
    <xdr:to>
      <xdr:col>15</xdr:col>
      <xdr:colOff>32704</xdr:colOff>
      <xdr:row>18</xdr:row>
      <xdr:rowOff>324216</xdr:rowOff>
    </xdr:to>
    <xdr:pic>
      <xdr:nvPicPr>
        <xdr:cNvPr id="4" name="Graphic 3" descr="Arrow Right">
          <a:extLst>
            <a:ext uri="{FF2B5EF4-FFF2-40B4-BE49-F238E27FC236}">
              <a16:creationId xmlns:a16="http://schemas.microsoft.com/office/drawing/2014/main" id="{6B021D51-904B-4F95-8B88-07DB55D70D46}"/>
            </a:ext>
          </a:extLst>
        </xdr:cNvPr>
        <xdr:cNvPicPr>
          <a:picLocks noChangeAspect="1"/>
        </xdr:cNvPicPr>
      </xdr:nvPicPr>
      <xdr:blipFill>
        <a:blip xmlns:r="http://schemas.openxmlformats.org/officeDocument/2006/relationships" r:embed="rId1">
          <a:duotone>
            <a:prstClr val="black"/>
            <a:schemeClr val="accent3">
              <a:tint val="45000"/>
              <a:satMod val="400000"/>
            </a:schemeClr>
          </a:duotone>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6243167" y="3206907"/>
          <a:ext cx="611496" cy="532579"/>
        </a:xfrm>
        <a:prstGeom prst="rect">
          <a:avLst/>
        </a:prstGeom>
      </xdr:spPr>
    </xdr:pic>
    <xdr:clientData/>
  </xdr:twoCellAnchor>
  <xdr:twoCellAnchor>
    <xdr:from>
      <xdr:col>11</xdr:col>
      <xdr:colOff>0</xdr:colOff>
      <xdr:row>34</xdr:row>
      <xdr:rowOff>0</xdr:rowOff>
    </xdr:from>
    <xdr:to>
      <xdr:col>17</xdr:col>
      <xdr:colOff>500062</xdr:colOff>
      <xdr:row>42</xdr:row>
      <xdr:rowOff>42636</xdr:rowOff>
    </xdr:to>
    <xdr:graphicFrame macro="">
      <xdr:nvGraphicFramePr>
        <xdr:cNvPr id="6" name="Chart 5">
          <a:extLst>
            <a:ext uri="{FF2B5EF4-FFF2-40B4-BE49-F238E27FC236}">
              <a16:creationId xmlns:a16="http://schemas.microsoft.com/office/drawing/2014/main" id="{F23B2E22-3417-4287-9B76-288A36ABA9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xdr:col>
      <xdr:colOff>68649</xdr:colOff>
      <xdr:row>0</xdr:row>
      <xdr:rowOff>139746</xdr:rowOff>
    </xdr:from>
    <xdr:to>
      <xdr:col>4</xdr:col>
      <xdr:colOff>228045</xdr:colOff>
      <xdr:row>3</xdr:row>
      <xdr:rowOff>43038</xdr:rowOff>
    </xdr:to>
    <xdr:pic>
      <xdr:nvPicPr>
        <xdr:cNvPr id="11" name="Picture 10">
          <a:extLst>
            <a:ext uri="{FF2B5EF4-FFF2-40B4-BE49-F238E27FC236}">
              <a16:creationId xmlns:a16="http://schemas.microsoft.com/office/drawing/2014/main" id="{CFA7DAF1-6522-45C9-99F9-607D7D624539}"/>
            </a:ext>
          </a:extLst>
        </xdr:cNvPr>
        <xdr:cNvPicPr>
          <a:picLocks noChangeAspect="1"/>
        </xdr:cNvPicPr>
      </xdr:nvPicPr>
      <xdr:blipFill>
        <a:blip xmlns:r="http://schemas.openxmlformats.org/officeDocument/2006/relationships" r:embed="rId4"/>
        <a:stretch>
          <a:fillRect/>
        </a:stretch>
      </xdr:blipFill>
      <xdr:spPr>
        <a:xfrm>
          <a:off x="326081" y="139746"/>
          <a:ext cx="1532369" cy="469643"/>
        </a:xfrm>
        <a:prstGeom prst="rect">
          <a:avLst/>
        </a:prstGeom>
      </xdr:spPr>
    </xdr:pic>
    <xdr:clientData/>
  </xdr:twoCellAnchor>
  <xdr:twoCellAnchor>
    <xdr:from>
      <xdr:col>4</xdr:col>
      <xdr:colOff>452859</xdr:colOff>
      <xdr:row>1</xdr:row>
      <xdr:rowOff>25959</xdr:rowOff>
    </xdr:from>
    <xdr:to>
      <xdr:col>4</xdr:col>
      <xdr:colOff>452859</xdr:colOff>
      <xdr:row>3</xdr:row>
      <xdr:rowOff>26595</xdr:rowOff>
    </xdr:to>
    <xdr:cxnSp macro="">
      <xdr:nvCxnSpPr>
        <xdr:cNvPr id="12" name="Straight Connector 11">
          <a:extLst>
            <a:ext uri="{FF2B5EF4-FFF2-40B4-BE49-F238E27FC236}">
              <a16:creationId xmlns:a16="http://schemas.microsoft.com/office/drawing/2014/main" id="{D33E1C85-79B5-4FE6-93D6-B2A4D32F5499}"/>
            </a:ext>
          </a:extLst>
        </xdr:cNvPr>
        <xdr:cNvCxnSpPr/>
      </xdr:nvCxnSpPr>
      <xdr:spPr>
        <a:xfrm>
          <a:off x="2083264" y="214743"/>
          <a:ext cx="0" cy="378203"/>
        </a:xfrm>
        <a:prstGeom prst="line">
          <a:avLst/>
        </a:prstGeom>
        <a:ln w="12700">
          <a:solidFill>
            <a:schemeClr val="bg2">
              <a:lumMod val="25000"/>
            </a:schemeClr>
          </a:solidFill>
        </a:ln>
      </xdr:spPr>
      <xdr:style>
        <a:lnRef idx="1">
          <a:schemeClr val="dk1"/>
        </a:lnRef>
        <a:fillRef idx="0">
          <a:schemeClr val="dk1"/>
        </a:fillRef>
        <a:effectRef idx="0">
          <a:schemeClr val="dk1"/>
        </a:effectRef>
        <a:fontRef idx="minor">
          <a:schemeClr val="tx1"/>
        </a:fontRef>
      </xdr:style>
    </xdr:cxnSp>
    <xdr:clientData/>
  </xdr:twoCellAnchor>
  <xdr:oneCellAnchor>
    <xdr:from>
      <xdr:col>2</xdr:col>
      <xdr:colOff>1</xdr:colOff>
      <xdr:row>31</xdr:row>
      <xdr:rowOff>54426</xdr:rowOff>
    </xdr:from>
    <xdr:ext cx="1411253" cy="454932"/>
    <xdr:pic>
      <xdr:nvPicPr>
        <xdr:cNvPr id="13" name="Picture 12">
          <a:extLst>
            <a:ext uri="{FF2B5EF4-FFF2-40B4-BE49-F238E27FC236}">
              <a16:creationId xmlns:a16="http://schemas.microsoft.com/office/drawing/2014/main" id="{EB6A1304-A766-455C-A6B4-C9ADE1876515}"/>
            </a:ext>
          </a:extLst>
        </xdr:cNvPr>
        <xdr:cNvPicPr>
          <a:picLocks noChangeAspect="1"/>
        </xdr:cNvPicPr>
      </xdr:nvPicPr>
      <xdr:blipFill>
        <a:blip xmlns:r="http://schemas.openxmlformats.org/officeDocument/2006/relationships" r:embed="rId4"/>
        <a:stretch>
          <a:fillRect/>
        </a:stretch>
      </xdr:blipFill>
      <xdr:spPr>
        <a:xfrm>
          <a:off x="235858" y="6513283"/>
          <a:ext cx="1411253" cy="454932"/>
        </a:xfrm>
        <a:prstGeom prst="rect">
          <a:avLst/>
        </a:prstGeom>
      </xdr:spPr>
    </xdr:pic>
    <xdr:clientData/>
  </xdr:oneCellAnchor>
  <xdr:twoCellAnchor>
    <xdr:from>
      <xdr:col>4</xdr:col>
      <xdr:colOff>607785</xdr:colOff>
      <xdr:row>31</xdr:row>
      <xdr:rowOff>99781</xdr:rowOff>
    </xdr:from>
    <xdr:to>
      <xdr:col>4</xdr:col>
      <xdr:colOff>607785</xdr:colOff>
      <xdr:row>33</xdr:row>
      <xdr:rowOff>100416</xdr:rowOff>
    </xdr:to>
    <xdr:cxnSp macro="">
      <xdr:nvCxnSpPr>
        <xdr:cNvPr id="15" name="Straight Connector 14">
          <a:extLst>
            <a:ext uri="{FF2B5EF4-FFF2-40B4-BE49-F238E27FC236}">
              <a16:creationId xmlns:a16="http://schemas.microsoft.com/office/drawing/2014/main" id="{2D10D160-3A5F-4896-A759-48786DFB4CF2}"/>
            </a:ext>
          </a:extLst>
        </xdr:cNvPr>
        <xdr:cNvCxnSpPr/>
      </xdr:nvCxnSpPr>
      <xdr:spPr>
        <a:xfrm>
          <a:off x="2095499" y="6558638"/>
          <a:ext cx="0" cy="363492"/>
        </a:xfrm>
        <a:prstGeom prst="line">
          <a:avLst/>
        </a:prstGeom>
        <a:ln w="12700">
          <a:solidFill>
            <a:schemeClr val="bg2">
              <a:lumMod val="25000"/>
            </a:schemeClr>
          </a:solidFill>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D96B2-1D3C-4F52-B60F-FD6C7B525C1E}">
  <dimension ref="L4:N31"/>
  <sheetViews>
    <sheetView showGridLines="0" showRowColHeaders="0" topLeftCell="A13" zoomScale="90" zoomScaleNormal="90" workbookViewId="0">
      <selection activeCell="P26" sqref="P26"/>
    </sheetView>
  </sheetViews>
  <sheetFormatPr defaultColWidth="8.6328125" defaultRowHeight="14.5"/>
  <cols>
    <col min="1" max="16384" width="8.6328125" style="66"/>
  </cols>
  <sheetData>
    <row r="4" spans="12:14" ht="14.5" customHeight="1">
      <c r="L4" s="78" t="s">
        <v>51</v>
      </c>
      <c r="M4" s="78"/>
      <c r="N4" s="78"/>
    </row>
    <row r="5" spans="12:14">
      <c r="L5" s="78"/>
      <c r="M5" s="78"/>
      <c r="N5" s="78"/>
    </row>
    <row r="6" spans="12:14">
      <c r="L6" s="78"/>
      <c r="M6" s="78"/>
      <c r="N6" s="78"/>
    </row>
    <row r="7" spans="12:14">
      <c r="L7" s="78"/>
      <c r="M7" s="78"/>
      <c r="N7" s="78"/>
    </row>
    <row r="8" spans="12:14">
      <c r="L8" s="78"/>
      <c r="M8" s="78"/>
      <c r="N8" s="78"/>
    </row>
    <row r="9" spans="12:14">
      <c r="L9" s="78"/>
      <c r="M9" s="78"/>
      <c r="N9" s="78"/>
    </row>
    <row r="10" spans="12:14">
      <c r="L10" s="78"/>
      <c r="M10" s="78"/>
      <c r="N10" s="78"/>
    </row>
    <row r="11" spans="12:14">
      <c r="L11" s="78"/>
      <c r="M11" s="78"/>
      <c r="N11" s="78"/>
    </row>
    <row r="12" spans="12:14">
      <c r="L12" s="78"/>
      <c r="M12" s="78"/>
      <c r="N12" s="78"/>
    </row>
    <row r="13" spans="12:14">
      <c r="L13" s="70" t="s">
        <v>42</v>
      </c>
      <c r="M13" s="69"/>
      <c r="N13" s="69"/>
    </row>
    <row r="14" spans="12:14" ht="16.5" customHeight="1">
      <c r="L14" s="77" t="s">
        <v>52</v>
      </c>
      <c r="M14" s="77"/>
      <c r="N14" s="77"/>
    </row>
    <row r="15" spans="12:14">
      <c r="L15" s="77"/>
      <c r="M15" s="77"/>
      <c r="N15" s="77"/>
    </row>
    <row r="16" spans="12:14">
      <c r="L16" s="77"/>
      <c r="M16" s="77"/>
      <c r="N16" s="77"/>
    </row>
    <row r="17" spans="12:14">
      <c r="L17" s="77"/>
      <c r="M17" s="77"/>
      <c r="N17" s="77"/>
    </row>
    <row r="18" spans="12:14">
      <c r="L18" s="77"/>
      <c r="M18" s="77"/>
      <c r="N18" s="77"/>
    </row>
    <row r="19" spans="12:14">
      <c r="L19" s="77" t="s">
        <v>53</v>
      </c>
      <c r="M19" s="77"/>
      <c r="N19" s="77"/>
    </row>
    <row r="20" spans="12:14">
      <c r="L20" s="77"/>
      <c r="M20" s="77"/>
      <c r="N20" s="77"/>
    </row>
    <row r="21" spans="12:14">
      <c r="L21" s="77"/>
      <c r="M21" s="77"/>
      <c r="N21" s="77"/>
    </row>
    <row r="22" spans="12:14">
      <c r="L22" s="77"/>
      <c r="M22" s="77"/>
      <c r="N22" s="77"/>
    </row>
    <row r="23" spans="12:14">
      <c r="L23" s="70" t="s">
        <v>43</v>
      </c>
      <c r="M23" s="69"/>
      <c r="N23" s="69"/>
    </row>
    <row r="24" spans="12:14" ht="18" customHeight="1">
      <c r="L24" s="77" t="s">
        <v>57</v>
      </c>
      <c r="M24" s="77"/>
      <c r="N24" s="77"/>
    </row>
    <row r="25" spans="12:14" ht="18" customHeight="1">
      <c r="L25" s="77"/>
      <c r="M25" s="77"/>
      <c r="N25" s="77"/>
    </row>
    <row r="26" spans="12:14" ht="18" customHeight="1">
      <c r="L26" s="77"/>
      <c r="M26" s="77"/>
      <c r="N26" s="77"/>
    </row>
    <row r="27" spans="12:14" ht="14.5" customHeight="1">
      <c r="L27" s="77" t="s">
        <v>61</v>
      </c>
      <c r="M27" s="77"/>
      <c r="N27" s="77"/>
    </row>
    <row r="28" spans="12:14">
      <c r="L28" s="77"/>
      <c r="M28" s="77"/>
      <c r="N28" s="77"/>
    </row>
    <row r="29" spans="12:14">
      <c r="L29" s="77"/>
      <c r="M29" s="77"/>
      <c r="N29" s="77"/>
    </row>
    <row r="30" spans="12:14">
      <c r="L30" s="77"/>
      <c r="M30" s="77"/>
      <c r="N30" s="77"/>
    </row>
    <row r="31" spans="12:14">
      <c r="L31" s="77"/>
      <c r="M31" s="77"/>
      <c r="N31" s="77"/>
    </row>
  </sheetData>
  <sheetProtection algorithmName="SHA-512" hashValue="TGfZiqjI4llfY4N2GLH3zDlzZNV3JOHGtdL2y2fLm9bnIaj5ehYcXFUWlmqK6Op/TjB8BsTKCyXRHFJtGGwUSQ==" saltValue="xysfxbJ2SmgQICkafg0ZXQ==" spinCount="100000" sheet="1" objects="1" scenarios="1"/>
  <mergeCells count="5">
    <mergeCell ref="L19:N22"/>
    <mergeCell ref="L24:N26"/>
    <mergeCell ref="L27:N31"/>
    <mergeCell ref="L4:N12"/>
    <mergeCell ref="L14:N18"/>
  </mergeCell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5FC6A-7FA0-4434-8E25-33003B1D8A9C}">
  <dimension ref="A1:DF49"/>
  <sheetViews>
    <sheetView showGridLines="0" showRowColHeaders="0" tabSelected="1" topLeftCell="A34" zoomScale="80" zoomScaleNormal="80" workbookViewId="0">
      <selection activeCell="F19" sqref="F19"/>
    </sheetView>
  </sheetViews>
  <sheetFormatPr defaultColWidth="8.6328125" defaultRowHeight="14.5"/>
  <cols>
    <col min="1" max="2" width="1.6328125" style="3" customWidth="1"/>
    <col min="3" max="4" width="9" style="3" customWidth="1"/>
    <col min="5" max="5" width="9.6328125" style="3" customWidth="1"/>
    <col min="6" max="6" width="5.1796875" style="3" customWidth="1"/>
    <col min="7" max="7" width="8.6328125" style="4" customWidth="1"/>
    <col min="8" max="9" width="4.1796875" style="4" customWidth="1"/>
    <col min="10" max="11" width="1.6328125" style="3" customWidth="1"/>
    <col min="12" max="13" width="8.6328125" style="3" customWidth="1"/>
    <col min="14" max="14" width="10.1796875" style="1" customWidth="1"/>
    <col min="15" max="17" width="8.6328125" style="3" customWidth="1"/>
    <col min="18" max="18" width="11.36328125" style="3" customWidth="1"/>
    <col min="19" max="19" width="1.6328125" style="3" customWidth="1"/>
    <col min="20" max="20" width="8.6328125" style="2" customWidth="1"/>
    <col min="21" max="22" width="10.6328125" style="2" customWidth="1"/>
    <col min="23" max="24" width="1.6328125" style="1" customWidth="1"/>
    <col min="25" max="25" width="17.453125" style="1" customWidth="1"/>
    <col min="26" max="26" width="1.6328125" style="1" customWidth="1"/>
    <col min="27" max="33" width="1.6328125" style="16" customWidth="1"/>
    <col min="34" max="34" width="1.6328125" style="13" customWidth="1"/>
    <col min="35" max="36" width="1.6328125" style="1" customWidth="1"/>
    <col min="37" max="40" width="8.6328125" style="1"/>
    <col min="41" max="44" width="1.6328125" style="1" customWidth="1"/>
    <col min="45" max="48" width="8.6328125" style="1"/>
    <col min="49" max="52" width="1.6328125" style="1" customWidth="1"/>
    <col min="53" max="56" width="8.6328125" style="1"/>
    <col min="57" max="59" width="1.6328125" style="1" customWidth="1"/>
    <col min="60" max="60" width="19.1796875" style="1" customWidth="1"/>
    <col min="61" max="65" width="8.6328125" style="1"/>
    <col min="66" max="67" width="9.1796875" style="1" customWidth="1"/>
    <col min="68" max="71" width="8.6328125" style="1"/>
    <col min="72" max="72" width="10.81640625" style="1" bestFit="1" customWidth="1"/>
    <col min="73" max="96" width="8.6328125" style="1"/>
    <col min="97" max="16384" width="8.6328125" style="3"/>
  </cols>
  <sheetData>
    <row r="1" spans="2:34" ht="15" customHeight="1">
      <c r="F1" s="79" t="s">
        <v>60</v>
      </c>
      <c r="G1" s="79"/>
      <c r="H1" s="79"/>
      <c r="I1" s="79"/>
      <c r="J1" s="79"/>
      <c r="K1" s="79"/>
      <c r="L1" s="79"/>
      <c r="M1" s="79"/>
      <c r="N1" s="79"/>
      <c r="O1" s="79"/>
      <c r="P1" s="79"/>
      <c r="Q1" s="79"/>
      <c r="R1" s="79"/>
    </row>
    <row r="2" spans="2:34" ht="15" customHeight="1">
      <c r="F2" s="79"/>
      <c r="G2" s="79"/>
      <c r="H2" s="79"/>
      <c r="I2" s="79"/>
      <c r="J2" s="79"/>
      <c r="K2" s="79"/>
      <c r="L2" s="79"/>
      <c r="M2" s="79"/>
      <c r="N2" s="79"/>
      <c r="O2" s="79"/>
      <c r="P2" s="79"/>
      <c r="Q2" s="79"/>
      <c r="R2" s="79"/>
    </row>
    <row r="3" spans="2:34" ht="15" customHeight="1">
      <c r="F3" s="79"/>
      <c r="G3" s="79"/>
      <c r="H3" s="79"/>
      <c r="I3" s="79"/>
      <c r="J3" s="79"/>
      <c r="K3" s="79"/>
      <c r="L3" s="79"/>
      <c r="M3" s="79"/>
      <c r="N3" s="79"/>
      <c r="O3" s="79"/>
      <c r="P3" s="79"/>
      <c r="Q3" s="79"/>
      <c r="R3" s="79"/>
    </row>
    <row r="4" spans="2:34" ht="15" customHeight="1">
      <c r="F4" s="79"/>
      <c r="G4" s="79"/>
      <c r="H4" s="79"/>
      <c r="I4" s="79"/>
      <c r="J4" s="79"/>
      <c r="K4" s="79"/>
      <c r="L4" s="79"/>
      <c r="M4" s="79"/>
      <c r="N4" s="79"/>
      <c r="O4" s="79"/>
      <c r="P4" s="79"/>
      <c r="Q4" s="79"/>
      <c r="R4" s="79"/>
    </row>
    <row r="5" spans="2:34" ht="8" customHeight="1">
      <c r="B5" s="8"/>
      <c r="C5" s="9"/>
      <c r="D5" s="9"/>
      <c r="E5" s="9"/>
      <c r="F5" s="9"/>
      <c r="G5" s="10"/>
      <c r="H5" s="10"/>
      <c r="I5" s="10"/>
      <c r="J5" s="11"/>
      <c r="K5" s="1"/>
      <c r="L5" s="124" t="s">
        <v>8</v>
      </c>
      <c r="M5" s="125"/>
      <c r="N5" s="125"/>
      <c r="O5" s="34"/>
      <c r="P5" s="113" t="str">
        <f>_xlfn.CONCAT(F46,F19,"% ",F47)</f>
        <v>Potential Increase if 20% of your Pre-diabetic Population Develops Diabetes Due To Increased Stress &amp; Anxiety Caused by the COVID 19 Pandemic</v>
      </c>
      <c r="Q5" s="113"/>
      <c r="R5" s="114"/>
      <c r="S5" s="14"/>
      <c r="T5" s="1"/>
      <c r="U5" s="1"/>
      <c r="V5" s="1"/>
      <c r="AA5" s="1"/>
      <c r="AB5" s="1"/>
      <c r="AC5" s="1"/>
      <c r="AD5" s="1"/>
      <c r="AE5" s="1"/>
      <c r="AF5" s="1"/>
      <c r="AG5" s="1"/>
      <c r="AH5" s="1"/>
    </row>
    <row r="6" spans="2:34" ht="14" customHeight="1">
      <c r="B6" s="12"/>
      <c r="C6" s="134" t="s">
        <v>44</v>
      </c>
      <c r="D6" s="134"/>
      <c r="E6" s="134"/>
      <c r="F6" s="134"/>
      <c r="G6" s="134"/>
      <c r="H6" s="134"/>
      <c r="I6" s="134"/>
      <c r="J6" s="6"/>
      <c r="K6" s="1"/>
      <c r="L6" s="126"/>
      <c r="M6" s="127"/>
      <c r="N6" s="127"/>
      <c r="O6" s="35"/>
      <c r="P6" s="115"/>
      <c r="Q6" s="115"/>
      <c r="R6" s="116"/>
      <c r="S6" s="31"/>
      <c r="T6" s="28"/>
      <c r="U6" s="28"/>
      <c r="V6" s="1"/>
      <c r="AA6" s="1"/>
      <c r="AB6" s="1"/>
      <c r="AC6" s="1"/>
      <c r="AD6" s="1"/>
      <c r="AE6" s="1"/>
      <c r="AF6" s="1"/>
      <c r="AG6" s="1"/>
      <c r="AH6" s="1"/>
    </row>
    <row r="7" spans="2:34" ht="26.5" customHeight="1">
      <c r="B7" s="12"/>
      <c r="C7" s="134"/>
      <c r="D7" s="134"/>
      <c r="E7" s="134"/>
      <c r="F7" s="134"/>
      <c r="G7" s="134"/>
      <c r="H7" s="134"/>
      <c r="I7" s="134"/>
      <c r="J7" s="6"/>
      <c r="K7" s="1"/>
      <c r="L7" s="126"/>
      <c r="M7" s="127"/>
      <c r="N7" s="127"/>
      <c r="O7" s="35"/>
      <c r="P7" s="115"/>
      <c r="Q7" s="115"/>
      <c r="R7" s="116"/>
      <c r="S7" s="31"/>
      <c r="T7" s="28"/>
      <c r="U7" s="28"/>
      <c r="V7" s="1"/>
      <c r="AA7" s="1"/>
      <c r="AB7" s="1"/>
      <c r="AC7" s="1"/>
      <c r="AD7" s="1"/>
      <c r="AE7" s="1"/>
      <c r="AF7" s="1"/>
      <c r="AG7" s="1"/>
      <c r="AH7" s="1"/>
    </row>
    <row r="8" spans="2:34" ht="14" customHeight="1" thickBot="1">
      <c r="B8" s="12"/>
      <c r="C8" s="140" t="s">
        <v>45</v>
      </c>
      <c r="D8" s="141"/>
      <c r="E8" s="141"/>
      <c r="F8" s="142"/>
      <c r="G8" s="146">
        <v>1373462</v>
      </c>
      <c r="H8" s="147"/>
      <c r="I8" s="147"/>
      <c r="J8" s="6"/>
      <c r="K8" s="1"/>
      <c r="L8" s="104" t="s">
        <v>5</v>
      </c>
      <c r="M8" s="90"/>
      <c r="N8" s="90"/>
      <c r="O8" s="35"/>
      <c r="P8" s="90" t="s">
        <v>5</v>
      </c>
      <c r="Q8" s="90"/>
      <c r="R8" s="91"/>
      <c r="S8" s="31"/>
      <c r="T8" s="28"/>
      <c r="U8" s="28"/>
      <c r="V8" s="1"/>
      <c r="AA8" s="1"/>
      <c r="AB8" s="1"/>
      <c r="AC8" s="1"/>
      <c r="AD8" s="1"/>
      <c r="AE8" s="1"/>
      <c r="AF8" s="1"/>
      <c r="AG8" s="1"/>
      <c r="AH8" s="1"/>
    </row>
    <row r="9" spans="2:34" ht="14" customHeight="1" thickTop="1" thickBot="1">
      <c r="B9" s="12"/>
      <c r="C9" s="143"/>
      <c r="D9" s="144"/>
      <c r="E9" s="144"/>
      <c r="F9" s="145"/>
      <c r="G9" s="148"/>
      <c r="H9" s="149"/>
      <c r="I9" s="149"/>
      <c r="J9" s="6"/>
      <c r="K9" s="1"/>
      <c r="L9" s="104"/>
      <c r="M9" s="90"/>
      <c r="N9" s="90"/>
      <c r="O9" s="35"/>
      <c r="P9" s="90"/>
      <c r="Q9" s="90"/>
      <c r="R9" s="91"/>
      <c r="S9" s="31"/>
      <c r="T9" s="28"/>
      <c r="U9" s="28"/>
      <c r="V9" s="1"/>
      <c r="AA9" s="1"/>
      <c r="AB9" s="1"/>
      <c r="AC9" s="1"/>
      <c r="AD9" s="1"/>
      <c r="AE9" s="1"/>
      <c r="AF9" s="1"/>
      <c r="AG9" s="1"/>
      <c r="AH9" s="1"/>
    </row>
    <row r="10" spans="2:34" ht="14" customHeight="1" thickTop="1" thickBot="1">
      <c r="B10" s="12"/>
      <c r="C10" s="153" t="s">
        <v>46</v>
      </c>
      <c r="D10" s="153"/>
      <c r="E10" s="153"/>
      <c r="F10" s="154"/>
      <c r="G10" s="107">
        <v>165487</v>
      </c>
      <c r="H10" s="108"/>
      <c r="I10" s="109"/>
      <c r="J10" s="6"/>
      <c r="K10" s="1"/>
      <c r="L10" s="81">
        <f>SUM((E47*(G17*0.01)*G24))</f>
        <v>10414490.171940541</v>
      </c>
      <c r="M10" s="82"/>
      <c r="N10" s="82"/>
      <c r="O10" s="36"/>
      <c r="P10" s="83">
        <f xml:space="preserve"> SUM((((N46*P46) + E47)*(G17*0.01)) * G24)</f>
        <v>15857574.967762636</v>
      </c>
      <c r="Q10" s="83"/>
      <c r="R10" s="84"/>
      <c r="S10" s="19"/>
      <c r="T10" s="20"/>
      <c r="U10" s="1"/>
      <c r="V10" s="1"/>
      <c r="AA10" s="1"/>
      <c r="AB10" s="1"/>
      <c r="AC10" s="1"/>
      <c r="AD10" s="1"/>
      <c r="AE10" s="1"/>
      <c r="AF10" s="1"/>
      <c r="AG10" s="1"/>
      <c r="AH10" s="1"/>
    </row>
    <row r="11" spans="2:34" ht="14" customHeight="1" thickTop="1" thickBot="1">
      <c r="B11" s="12"/>
      <c r="C11" s="155"/>
      <c r="D11" s="155"/>
      <c r="E11" s="155"/>
      <c r="F11" s="156"/>
      <c r="G11" s="110"/>
      <c r="H11" s="111"/>
      <c r="I11" s="112"/>
      <c r="J11" s="6"/>
      <c r="K11" s="1"/>
      <c r="L11" s="81"/>
      <c r="M11" s="82"/>
      <c r="N11" s="82"/>
      <c r="O11" s="36"/>
      <c r="P11" s="83"/>
      <c r="Q11" s="83"/>
      <c r="R11" s="84"/>
      <c r="S11" s="19"/>
      <c r="T11" s="20"/>
      <c r="U11" s="1"/>
      <c r="V11" s="1"/>
      <c r="AA11" s="1"/>
      <c r="AB11" s="1"/>
      <c r="AC11" s="1"/>
      <c r="AD11" s="1"/>
      <c r="AE11" s="1"/>
      <c r="AF11" s="1"/>
      <c r="AG11" s="1"/>
      <c r="AH11" s="1"/>
    </row>
    <row r="12" spans="2:34" ht="14" customHeight="1" thickTop="1">
      <c r="B12" s="12"/>
      <c r="C12" s="85" t="s">
        <v>47</v>
      </c>
      <c r="D12" s="85"/>
      <c r="E12" s="85"/>
      <c r="F12" s="85"/>
      <c r="G12" s="150">
        <f xml:space="preserve"> SUM((G8 - G10) * 0.358)</f>
        <v>432455.05</v>
      </c>
      <c r="H12" s="150"/>
      <c r="I12" s="150"/>
      <c r="J12" s="6"/>
      <c r="K12" s="1"/>
      <c r="L12" s="104" t="s">
        <v>6</v>
      </c>
      <c r="M12" s="90"/>
      <c r="N12" s="90"/>
      <c r="O12" s="35"/>
      <c r="P12" s="90" t="s">
        <v>6</v>
      </c>
      <c r="Q12" s="90"/>
      <c r="R12" s="91"/>
      <c r="S12" s="31"/>
      <c r="T12" s="28"/>
      <c r="U12" s="28"/>
      <c r="V12" s="1"/>
      <c r="AA12" s="1"/>
      <c r="AB12" s="1"/>
      <c r="AC12" s="1"/>
      <c r="AD12" s="1"/>
      <c r="AE12" s="1"/>
      <c r="AF12" s="1"/>
      <c r="AG12" s="1"/>
      <c r="AH12" s="1"/>
    </row>
    <row r="13" spans="2:34" ht="14" customHeight="1" thickBot="1">
      <c r="B13" s="12"/>
      <c r="C13" s="86"/>
      <c r="D13" s="86"/>
      <c r="E13" s="86"/>
      <c r="F13" s="86"/>
      <c r="G13" s="151"/>
      <c r="H13" s="151"/>
      <c r="I13" s="151"/>
      <c r="J13" s="6"/>
      <c r="K13" s="1"/>
      <c r="L13" s="104"/>
      <c r="M13" s="90"/>
      <c r="N13" s="90"/>
      <c r="O13" s="35"/>
      <c r="P13" s="90"/>
      <c r="Q13" s="90"/>
      <c r="R13" s="91"/>
      <c r="S13" s="31"/>
      <c r="T13" s="28"/>
      <c r="U13" s="28"/>
      <c r="V13" s="1"/>
      <c r="AA13" s="1"/>
      <c r="AB13" s="1"/>
      <c r="AC13" s="1"/>
      <c r="AD13" s="1"/>
      <c r="AE13" s="1"/>
      <c r="AF13" s="1"/>
      <c r="AG13" s="1"/>
      <c r="AH13" s="1"/>
    </row>
    <row r="14" spans="2:34" ht="14" customHeight="1" thickTop="1" thickBot="1">
      <c r="B14" s="12"/>
      <c r="C14" s="143" t="s">
        <v>2</v>
      </c>
      <c r="D14" s="144"/>
      <c r="E14" s="144"/>
      <c r="F14" s="145"/>
      <c r="G14" s="152">
        <v>673256</v>
      </c>
      <c r="H14" s="152"/>
      <c r="I14" s="152"/>
      <c r="J14" s="6"/>
      <c r="K14" s="1"/>
      <c r="L14" s="81">
        <f xml:space="preserve"> SUM(E47*(G17*0.01)*(G27*0.01)*G30)</f>
        <v>4106497.3349710233</v>
      </c>
      <c r="M14" s="82"/>
      <c r="N14" s="82"/>
      <c r="O14" s="35"/>
      <c r="P14" s="83">
        <f xml:space="preserve"> SUM(((N46*P46)+G10)*(G17*0.01)*(G27*0.01)*G30)</f>
        <v>6252739.0461867219</v>
      </c>
      <c r="Q14" s="83"/>
      <c r="R14" s="84"/>
      <c r="S14" s="31"/>
      <c r="T14" s="28"/>
      <c r="U14" s="28"/>
      <c r="V14" s="1"/>
      <c r="AA14" s="1"/>
      <c r="AB14" s="1"/>
      <c r="AC14" s="1"/>
      <c r="AD14" s="1"/>
      <c r="AE14" s="1"/>
      <c r="AF14" s="1"/>
      <c r="AG14" s="1"/>
      <c r="AH14" s="1"/>
    </row>
    <row r="15" spans="2:34" ht="14" customHeight="1" thickTop="1" thickBot="1">
      <c r="B15" s="12"/>
      <c r="C15" s="143"/>
      <c r="D15" s="144"/>
      <c r="E15" s="144"/>
      <c r="F15" s="145"/>
      <c r="G15" s="149"/>
      <c r="H15" s="149"/>
      <c r="I15" s="149"/>
      <c r="J15" s="6"/>
      <c r="K15" s="1"/>
      <c r="L15" s="81"/>
      <c r="M15" s="82"/>
      <c r="N15" s="82"/>
      <c r="O15" s="35"/>
      <c r="P15" s="83"/>
      <c r="Q15" s="83"/>
      <c r="R15" s="84"/>
      <c r="S15" s="31"/>
      <c r="T15" s="28"/>
      <c r="U15" s="28"/>
      <c r="V15" s="1"/>
      <c r="AA15" s="1"/>
      <c r="AB15" s="1"/>
      <c r="AC15" s="1"/>
      <c r="AD15" s="1"/>
      <c r="AE15" s="1"/>
      <c r="AF15" s="1"/>
      <c r="AG15" s="1"/>
      <c r="AH15" s="1"/>
    </row>
    <row r="16" spans="2:34" ht="14" customHeight="1" thickTop="1" thickBot="1">
      <c r="B16" s="12"/>
      <c r="C16" s="137" t="s">
        <v>3</v>
      </c>
      <c r="D16" s="138"/>
      <c r="E16" s="138"/>
      <c r="F16" s="139"/>
      <c r="G16" s="87" t="s">
        <v>0</v>
      </c>
      <c r="H16" s="88"/>
      <c r="I16" s="89"/>
      <c r="J16" s="6"/>
      <c r="K16" s="1"/>
      <c r="L16" s="104" t="s">
        <v>7</v>
      </c>
      <c r="M16" s="90"/>
      <c r="N16" s="90"/>
      <c r="O16" s="117"/>
      <c r="P16" s="90" t="s">
        <v>7</v>
      </c>
      <c r="Q16" s="90"/>
      <c r="R16" s="91"/>
      <c r="S16" s="21"/>
      <c r="T16" s="22"/>
      <c r="U16" s="1"/>
      <c r="V16" s="1"/>
      <c r="AA16" s="1"/>
      <c r="AB16" s="1"/>
      <c r="AC16" s="1"/>
      <c r="AD16" s="1"/>
      <c r="AE16" s="1"/>
      <c r="AF16" s="1"/>
      <c r="AG16" s="1"/>
      <c r="AH16" s="1"/>
    </row>
    <row r="17" spans="2:34" ht="14" customHeight="1" thickTop="1" thickBot="1">
      <c r="B17" s="12"/>
      <c r="C17" s="137"/>
      <c r="D17" s="138"/>
      <c r="E17" s="138"/>
      <c r="F17" s="139"/>
      <c r="G17" s="132">
        <f>IF(H17&gt;0,((H17/G14)*100))</f>
        <v>2.6221823496560002</v>
      </c>
      <c r="H17" s="128">
        <v>17654</v>
      </c>
      <c r="I17" s="129"/>
      <c r="J17" s="6"/>
      <c r="K17" s="1"/>
      <c r="L17" s="104"/>
      <c r="M17" s="90"/>
      <c r="N17" s="90"/>
      <c r="O17" s="117"/>
      <c r="P17" s="90"/>
      <c r="Q17" s="90"/>
      <c r="R17" s="91"/>
      <c r="S17" s="21"/>
      <c r="T17" s="22"/>
      <c r="U17" s="1"/>
      <c r="V17" s="1"/>
      <c r="AA17" s="1"/>
      <c r="AB17" s="1"/>
      <c r="AC17" s="1"/>
      <c r="AD17" s="1"/>
      <c r="AE17" s="1"/>
      <c r="AF17" s="1"/>
      <c r="AG17" s="1"/>
      <c r="AH17" s="1"/>
    </row>
    <row r="18" spans="2:34" ht="14" customHeight="1" thickTop="1" thickBot="1">
      <c r="B18" s="12"/>
      <c r="C18" s="137"/>
      <c r="D18" s="138"/>
      <c r="E18" s="138"/>
      <c r="F18" s="139"/>
      <c r="G18" s="163"/>
      <c r="H18" s="164"/>
      <c r="I18" s="165"/>
      <c r="J18" s="6"/>
      <c r="K18" s="1"/>
      <c r="L18" s="105">
        <f>SUM(L10,L14)</f>
        <v>14520987.506911565</v>
      </c>
      <c r="M18" s="106"/>
      <c r="N18" s="106"/>
      <c r="O18" s="17"/>
      <c r="P18" s="83">
        <f>SUM(P10,P14)</f>
        <v>22110314.013949357</v>
      </c>
      <c r="Q18" s="83"/>
      <c r="R18" s="84"/>
      <c r="S18" s="21"/>
      <c r="T18" s="22"/>
      <c r="U18" s="1"/>
      <c r="V18" s="1"/>
      <c r="AA18" s="1"/>
      <c r="AB18" s="1"/>
      <c r="AC18" s="1"/>
      <c r="AD18" s="1"/>
      <c r="AE18" s="1"/>
      <c r="AF18" s="1"/>
      <c r="AG18" s="1"/>
      <c r="AH18" s="1"/>
    </row>
    <row r="19" spans="2:34" ht="43" customHeight="1" thickTop="1" thickBot="1">
      <c r="B19" s="12"/>
      <c r="C19" s="136" t="str">
        <f>(P5)</f>
        <v>Potential Increase if 20% of your Pre-diabetic Population Develops Diabetes Due To Increased Stress &amp; Anxiety Caused by the COVID 19 Pandemic</v>
      </c>
      <c r="D19" s="136"/>
      <c r="E19" s="136"/>
      <c r="F19" s="67">
        <v>20</v>
      </c>
      <c r="G19" s="135">
        <f>(G10/(G12*(1-P46))*H17+M47)</f>
        <v>26098.540935526129</v>
      </c>
      <c r="H19" s="135"/>
      <c r="I19" s="135"/>
      <c r="J19" s="6"/>
      <c r="K19" s="1"/>
      <c r="L19" s="105"/>
      <c r="M19" s="106"/>
      <c r="N19" s="106"/>
      <c r="O19" s="36"/>
      <c r="P19" s="83"/>
      <c r="Q19" s="83"/>
      <c r="R19" s="84"/>
      <c r="S19" s="21"/>
      <c r="T19" s="22"/>
      <c r="U19" s="1"/>
      <c r="V19" s="1"/>
      <c r="AA19" s="1"/>
      <c r="AB19" s="1"/>
      <c r="AC19" s="1"/>
      <c r="AD19" s="1"/>
      <c r="AE19" s="1"/>
      <c r="AF19" s="1"/>
      <c r="AG19" s="1"/>
      <c r="AH19" s="1"/>
    </row>
    <row r="20" spans="2:34" ht="14" customHeight="1" thickTop="1" thickBot="1">
      <c r="B20" s="12"/>
      <c r="C20" s="137" t="s">
        <v>36</v>
      </c>
      <c r="D20" s="138"/>
      <c r="E20" s="138"/>
      <c r="F20" s="139"/>
      <c r="G20" s="87" t="s">
        <v>0</v>
      </c>
      <c r="H20" s="88"/>
      <c r="I20" s="89"/>
      <c r="J20" s="6"/>
      <c r="K20" s="1"/>
      <c r="L20" s="92" t="s">
        <v>1</v>
      </c>
      <c r="M20" s="93"/>
      <c r="N20" s="93"/>
      <c r="O20" s="93"/>
      <c r="P20" s="93"/>
      <c r="Q20" s="93"/>
      <c r="R20" s="94"/>
      <c r="S20" s="23"/>
      <c r="T20" s="24"/>
      <c r="U20" s="1"/>
      <c r="V20" s="1"/>
      <c r="AA20" s="1"/>
      <c r="AB20" s="1"/>
      <c r="AC20" s="1"/>
      <c r="AD20" s="1"/>
      <c r="AE20" s="1"/>
      <c r="AF20" s="1"/>
      <c r="AG20" s="1"/>
      <c r="AH20" s="1"/>
    </row>
    <row r="21" spans="2:34" ht="14" customHeight="1" thickTop="1" thickBot="1">
      <c r="B21" s="12"/>
      <c r="C21" s="137"/>
      <c r="D21" s="138"/>
      <c r="E21" s="138"/>
      <c r="F21" s="139"/>
      <c r="G21" s="132">
        <f>IF(H21&gt;0,((H21/M47)*100))</f>
        <v>16.381556587742153</v>
      </c>
      <c r="H21" s="128">
        <v>2892</v>
      </c>
      <c r="I21" s="129"/>
      <c r="J21" s="6"/>
      <c r="K21" s="1"/>
      <c r="L21" s="95"/>
      <c r="M21" s="96"/>
      <c r="N21" s="96"/>
      <c r="O21" s="96"/>
      <c r="P21" s="96"/>
      <c r="Q21" s="96"/>
      <c r="R21" s="97"/>
      <c r="S21" s="23"/>
      <c r="T21" s="24"/>
      <c r="U21" s="1"/>
      <c r="V21" s="1"/>
      <c r="AA21" s="1"/>
      <c r="AB21" s="1"/>
      <c r="AC21" s="1"/>
      <c r="AD21" s="1"/>
      <c r="AE21" s="1"/>
      <c r="AF21" s="1"/>
      <c r="AG21" s="1"/>
      <c r="AH21" s="1"/>
    </row>
    <row r="22" spans="2:34" ht="14" customHeight="1" thickTop="1" thickBot="1">
      <c r="B22" s="12"/>
      <c r="C22" s="137"/>
      <c r="D22" s="138"/>
      <c r="E22" s="138"/>
      <c r="F22" s="139"/>
      <c r="G22" s="133"/>
      <c r="H22" s="130"/>
      <c r="I22" s="131"/>
      <c r="J22" s="6"/>
      <c r="K22" s="1"/>
      <c r="L22" s="98"/>
      <c r="M22" s="99"/>
      <c r="N22" s="99"/>
      <c r="O22" s="99"/>
      <c r="P22" s="99"/>
      <c r="Q22" s="99"/>
      <c r="R22" s="100"/>
      <c r="S22" s="21"/>
      <c r="T22" s="22"/>
      <c r="U22" s="1"/>
      <c r="V22" s="1"/>
      <c r="AA22" s="1"/>
      <c r="AB22" s="1"/>
      <c r="AC22" s="1"/>
      <c r="AD22" s="1"/>
      <c r="AE22" s="1"/>
      <c r="AF22" s="1"/>
      <c r="AG22" s="1"/>
      <c r="AH22" s="1"/>
    </row>
    <row r="23" spans="2:34" ht="35.5" customHeight="1" thickTop="1" thickBot="1">
      <c r="B23" s="12"/>
      <c r="C23" s="136" t="str">
        <f>(P5)</f>
        <v>Potential Increase if 20% of your Pre-diabetic Population Develops Diabetes Due To Increased Stress &amp; Anxiety Caused by the COVID 19 Pandemic</v>
      </c>
      <c r="D23" s="136"/>
      <c r="E23" s="136"/>
      <c r="F23" s="136"/>
      <c r="G23" s="135">
        <f>SUM(G19*(G21/100))</f>
        <v>4275.3472519282632</v>
      </c>
      <c r="H23" s="135"/>
      <c r="I23" s="135"/>
      <c r="J23" s="6"/>
      <c r="K23" s="1"/>
      <c r="L23" s="98"/>
      <c r="M23" s="99"/>
      <c r="N23" s="99"/>
      <c r="O23" s="99"/>
      <c r="P23" s="99"/>
      <c r="Q23" s="99"/>
      <c r="R23" s="100"/>
      <c r="S23" s="21"/>
      <c r="T23" s="22"/>
      <c r="U23" s="1"/>
      <c r="V23" s="1"/>
      <c r="AA23" s="1"/>
      <c r="AB23" s="1"/>
      <c r="AC23" s="1"/>
      <c r="AD23" s="1"/>
      <c r="AE23" s="1"/>
      <c r="AF23" s="1"/>
      <c r="AG23" s="1"/>
      <c r="AH23" s="1"/>
    </row>
    <row r="24" spans="2:34" ht="14" customHeight="1" thickTop="1" thickBot="1">
      <c r="B24" s="12"/>
      <c r="C24" s="137" t="s">
        <v>4</v>
      </c>
      <c r="D24" s="138"/>
      <c r="E24" s="138"/>
      <c r="F24" s="139"/>
      <c r="G24" s="118">
        <v>2400</v>
      </c>
      <c r="H24" s="119"/>
      <c r="I24" s="120"/>
      <c r="J24" s="6"/>
      <c r="K24" s="1"/>
      <c r="L24" s="98"/>
      <c r="M24" s="99"/>
      <c r="N24" s="99"/>
      <c r="O24" s="99"/>
      <c r="P24" s="99"/>
      <c r="Q24" s="99"/>
      <c r="R24" s="100"/>
      <c r="S24" s="21"/>
      <c r="T24" s="22"/>
      <c r="U24" s="1"/>
      <c r="V24" s="1"/>
      <c r="AA24" s="1"/>
      <c r="AB24" s="1"/>
      <c r="AC24" s="1"/>
      <c r="AD24" s="1"/>
      <c r="AE24" s="1"/>
      <c r="AF24" s="1"/>
      <c r="AG24" s="1"/>
      <c r="AH24" s="1"/>
    </row>
    <row r="25" spans="2:34" ht="14" customHeight="1" thickTop="1" thickBot="1">
      <c r="B25" s="12"/>
      <c r="C25" s="137"/>
      <c r="D25" s="138"/>
      <c r="E25" s="138"/>
      <c r="F25" s="139"/>
      <c r="G25" s="121"/>
      <c r="H25" s="122"/>
      <c r="I25" s="123"/>
      <c r="J25" s="6"/>
      <c r="K25" s="1"/>
      <c r="L25" s="98"/>
      <c r="M25" s="99"/>
      <c r="N25" s="99"/>
      <c r="O25" s="99"/>
      <c r="P25" s="99"/>
      <c r="Q25" s="99"/>
      <c r="R25" s="100"/>
      <c r="S25" s="21"/>
      <c r="T25" s="22"/>
      <c r="U25" s="1"/>
      <c r="V25" s="1"/>
      <c r="AA25" s="1"/>
      <c r="AB25" s="1"/>
      <c r="AC25" s="1"/>
      <c r="AD25" s="1"/>
      <c r="AE25" s="1"/>
      <c r="AF25" s="1"/>
      <c r="AG25" s="1"/>
      <c r="AH25" s="1"/>
    </row>
    <row r="26" spans="2:34" ht="14" customHeight="1" thickTop="1" thickBot="1">
      <c r="B26" s="12"/>
      <c r="C26" s="137" t="s">
        <v>22</v>
      </c>
      <c r="D26" s="138"/>
      <c r="E26" s="138"/>
      <c r="F26" s="139"/>
      <c r="G26" s="87" t="s">
        <v>0</v>
      </c>
      <c r="H26" s="88"/>
      <c r="I26" s="89"/>
      <c r="J26" s="6"/>
      <c r="K26" s="1"/>
      <c r="L26" s="98"/>
      <c r="M26" s="99"/>
      <c r="N26" s="99"/>
      <c r="O26" s="99"/>
      <c r="P26" s="99"/>
      <c r="Q26" s="99"/>
      <c r="R26" s="100"/>
      <c r="S26" s="25"/>
      <c r="T26" s="26"/>
      <c r="U26" s="1"/>
      <c r="V26" s="1"/>
      <c r="AA26" s="1"/>
      <c r="AB26" s="1"/>
      <c r="AC26" s="1"/>
      <c r="AD26" s="1"/>
      <c r="AE26" s="1"/>
      <c r="AF26" s="1"/>
      <c r="AG26" s="1"/>
      <c r="AH26" s="1"/>
    </row>
    <row r="27" spans="2:34" ht="14" customHeight="1" thickTop="1" thickBot="1">
      <c r="B27" s="12"/>
      <c r="C27" s="137"/>
      <c r="D27" s="138"/>
      <c r="E27" s="138"/>
      <c r="F27" s="139"/>
      <c r="G27" s="132">
        <f>IF(H27&gt;0,(H27/O46)*100)</f>
        <v>10.75380359612725</v>
      </c>
      <c r="H27" s="128">
        <v>311</v>
      </c>
      <c r="I27" s="129"/>
      <c r="J27" s="6"/>
      <c r="K27" s="1"/>
      <c r="L27" s="98"/>
      <c r="M27" s="99"/>
      <c r="N27" s="99"/>
      <c r="O27" s="99"/>
      <c r="P27" s="99"/>
      <c r="Q27" s="99"/>
      <c r="R27" s="100"/>
      <c r="S27" s="32"/>
      <c r="T27" s="29"/>
      <c r="U27" s="1"/>
      <c r="V27" s="1"/>
      <c r="AA27" s="1"/>
      <c r="AB27" s="1"/>
      <c r="AC27" s="1"/>
      <c r="AD27" s="1"/>
      <c r="AE27" s="1"/>
      <c r="AF27" s="1"/>
      <c r="AG27" s="1"/>
      <c r="AH27" s="1"/>
    </row>
    <row r="28" spans="2:34" ht="14" customHeight="1" thickTop="1" thickBot="1">
      <c r="B28" s="12"/>
      <c r="C28" s="137"/>
      <c r="D28" s="138"/>
      <c r="E28" s="138"/>
      <c r="F28" s="139"/>
      <c r="G28" s="133"/>
      <c r="H28" s="130"/>
      <c r="I28" s="131"/>
      <c r="J28" s="6"/>
      <c r="K28" s="1"/>
      <c r="L28" s="98"/>
      <c r="M28" s="99"/>
      <c r="N28" s="99"/>
      <c r="O28" s="99"/>
      <c r="P28" s="99"/>
      <c r="Q28" s="99"/>
      <c r="R28" s="100"/>
      <c r="S28" s="29"/>
      <c r="T28" s="29"/>
      <c r="U28" s="1"/>
      <c r="V28" s="68"/>
      <c r="AA28" s="1"/>
      <c r="AB28" s="1"/>
      <c r="AC28" s="1"/>
      <c r="AD28" s="1"/>
      <c r="AE28" s="1"/>
      <c r="AF28" s="1"/>
      <c r="AG28" s="1"/>
      <c r="AH28" s="1"/>
    </row>
    <row r="29" spans="2:34" ht="33.5" customHeight="1" thickTop="1" thickBot="1">
      <c r="B29" s="12"/>
      <c r="C29" s="136" t="str">
        <f>(P5)</f>
        <v>Potential Increase if 20% of your Pre-diabetic Population Develops Diabetes Due To Increased Stress &amp; Anxiety Caused by the COVID 19 Pandemic</v>
      </c>
      <c r="D29" s="136"/>
      <c r="E29" s="136"/>
      <c r="F29" s="136"/>
      <c r="G29" s="135">
        <f>SUM(G23*(G27/100))</f>
        <v>459.76244652478908</v>
      </c>
      <c r="H29" s="135"/>
      <c r="I29" s="135"/>
      <c r="J29" s="6"/>
      <c r="K29" s="1"/>
      <c r="L29" s="98"/>
      <c r="M29" s="99"/>
      <c r="N29" s="99"/>
      <c r="O29" s="99"/>
      <c r="P29" s="99"/>
      <c r="Q29" s="99"/>
      <c r="R29" s="100"/>
      <c r="S29" s="30"/>
      <c r="T29" s="30"/>
      <c r="U29" s="1"/>
      <c r="V29" s="1"/>
      <c r="AA29" s="1"/>
      <c r="AB29" s="1"/>
      <c r="AC29" s="1"/>
      <c r="AD29" s="1"/>
      <c r="AE29" s="1"/>
      <c r="AF29" s="1"/>
      <c r="AG29" s="1"/>
      <c r="AH29" s="1"/>
    </row>
    <row r="30" spans="2:34" ht="16" customHeight="1" thickTop="1" thickBot="1">
      <c r="B30" s="12"/>
      <c r="C30" s="137" t="s">
        <v>48</v>
      </c>
      <c r="D30" s="138"/>
      <c r="E30" s="138"/>
      <c r="F30" s="139"/>
      <c r="G30" s="118">
        <v>8800</v>
      </c>
      <c r="H30" s="119"/>
      <c r="I30" s="120"/>
      <c r="J30" s="6"/>
      <c r="K30" s="1"/>
      <c r="L30" s="98"/>
      <c r="M30" s="99"/>
      <c r="N30" s="99"/>
      <c r="O30" s="99"/>
      <c r="P30" s="99"/>
      <c r="Q30" s="99"/>
      <c r="R30" s="100"/>
      <c r="S30" s="27"/>
      <c r="T30" s="27"/>
      <c r="U30" s="1"/>
      <c r="V30" s="1"/>
      <c r="AA30" s="1"/>
      <c r="AB30" s="1"/>
      <c r="AC30" s="1"/>
      <c r="AD30" s="1"/>
      <c r="AE30" s="1"/>
      <c r="AF30" s="1"/>
      <c r="AG30" s="1"/>
      <c r="AH30" s="1"/>
    </row>
    <row r="31" spans="2:34" ht="16" customHeight="1" thickTop="1">
      <c r="B31" s="37"/>
      <c r="C31" s="157"/>
      <c r="D31" s="158"/>
      <c r="E31" s="158"/>
      <c r="F31" s="159"/>
      <c r="G31" s="160"/>
      <c r="H31" s="161"/>
      <c r="I31" s="162"/>
      <c r="J31" s="7"/>
      <c r="K31" s="1"/>
      <c r="L31" s="101"/>
      <c r="M31" s="102"/>
      <c r="N31" s="102"/>
      <c r="O31" s="102"/>
      <c r="P31" s="102"/>
      <c r="Q31" s="102"/>
      <c r="R31" s="103"/>
      <c r="S31" s="18"/>
      <c r="T31" s="15"/>
      <c r="U31" s="15"/>
      <c r="V31" s="15"/>
      <c r="W31" s="15"/>
      <c r="X31" s="15"/>
      <c r="Y31" s="15"/>
      <c r="Z31" s="15"/>
      <c r="AA31" s="15"/>
      <c r="AB31" s="1"/>
      <c r="AC31" s="1"/>
      <c r="AD31" s="1"/>
      <c r="AE31" s="1"/>
      <c r="AF31" s="1"/>
      <c r="AG31" s="1"/>
      <c r="AH31" s="1"/>
    </row>
    <row r="32" spans="2:34" ht="16" customHeight="1">
      <c r="B32" s="75"/>
      <c r="C32" s="76"/>
      <c r="D32" s="76"/>
      <c r="E32" s="76"/>
      <c r="F32" s="76"/>
      <c r="G32" s="73"/>
      <c r="H32" s="73"/>
      <c r="I32" s="73"/>
      <c r="J32" s="74"/>
      <c r="K32" s="1"/>
      <c r="L32" s="72"/>
      <c r="M32" s="72"/>
      <c r="N32" s="72"/>
      <c r="O32" s="72"/>
      <c r="P32" s="72"/>
      <c r="Q32" s="72"/>
      <c r="R32" s="72"/>
      <c r="S32" s="18"/>
      <c r="T32" s="15"/>
      <c r="U32" s="15"/>
      <c r="V32" s="15"/>
      <c r="W32" s="15"/>
      <c r="X32" s="15"/>
      <c r="Y32" s="15"/>
      <c r="Z32" s="15"/>
      <c r="AA32" s="15"/>
      <c r="AB32" s="1"/>
      <c r="AC32" s="1"/>
      <c r="AD32" s="1"/>
      <c r="AE32" s="1"/>
      <c r="AF32" s="1"/>
      <c r="AG32" s="1"/>
      <c r="AH32" s="1"/>
    </row>
    <row r="33" spans="1:110" ht="15" customHeight="1">
      <c r="F33" s="80" t="s">
        <v>41</v>
      </c>
      <c r="G33" s="80"/>
      <c r="H33" s="80"/>
      <c r="I33" s="80"/>
      <c r="J33" s="80"/>
      <c r="K33" s="80"/>
      <c r="L33" s="80"/>
      <c r="M33" s="80"/>
      <c r="N33" s="80"/>
      <c r="O33" s="80"/>
      <c r="P33" s="80"/>
      <c r="Q33" s="80"/>
      <c r="R33" s="80"/>
    </row>
    <row r="34" spans="1:110" ht="15" customHeight="1">
      <c r="F34" s="80"/>
      <c r="G34" s="80"/>
      <c r="H34" s="80"/>
      <c r="I34" s="80"/>
      <c r="J34" s="80"/>
      <c r="K34" s="80"/>
      <c r="L34" s="80"/>
      <c r="M34" s="80"/>
      <c r="N34" s="80"/>
      <c r="O34" s="80"/>
      <c r="P34" s="80"/>
      <c r="Q34" s="80"/>
      <c r="R34" s="80"/>
    </row>
    <row r="35" spans="1:110" ht="15" customHeight="1">
      <c r="F35" s="80"/>
      <c r="G35" s="80"/>
      <c r="H35" s="80"/>
      <c r="I35" s="80"/>
      <c r="J35" s="80"/>
      <c r="K35" s="80"/>
      <c r="L35" s="80"/>
      <c r="M35" s="80"/>
      <c r="N35" s="80"/>
      <c r="O35" s="80"/>
      <c r="P35" s="80"/>
      <c r="Q35" s="80"/>
      <c r="R35" s="80"/>
    </row>
    <row r="36" spans="1:110" ht="8" customHeight="1">
      <c r="A36" s="1"/>
      <c r="B36" s="38"/>
      <c r="C36" s="38"/>
      <c r="D36" s="38"/>
      <c r="E36" s="38"/>
      <c r="F36" s="38"/>
      <c r="G36" s="5"/>
      <c r="H36" s="5"/>
      <c r="I36" s="5"/>
      <c r="J36" s="38"/>
      <c r="K36" s="38"/>
      <c r="L36" s="38"/>
      <c r="M36" s="38"/>
      <c r="N36" s="38"/>
      <c r="O36" s="39"/>
      <c r="P36" s="39"/>
      <c r="Q36" s="39"/>
      <c r="R36" s="39"/>
      <c r="S36" s="18"/>
      <c r="T36" s="18"/>
      <c r="U36" s="18"/>
      <c r="V36" s="18"/>
      <c r="W36" s="15"/>
      <c r="X36" s="15"/>
      <c r="Y36" s="15"/>
      <c r="Z36" s="15"/>
      <c r="AA36" s="15"/>
      <c r="AB36" s="15"/>
      <c r="AC36" s="15"/>
      <c r="AD36" s="15"/>
      <c r="AE36" s="1"/>
      <c r="AF36" s="1"/>
      <c r="AG36" s="1"/>
      <c r="AH36" s="1"/>
    </row>
    <row r="37" spans="1:110" ht="8" customHeight="1">
      <c r="A37" s="1"/>
      <c r="B37" s="38"/>
      <c r="C37" s="38"/>
      <c r="D37" s="38"/>
      <c r="E37" s="38"/>
      <c r="F37" s="38"/>
      <c r="G37" s="5"/>
      <c r="H37" s="5"/>
      <c r="I37" s="5"/>
      <c r="J37" s="38"/>
      <c r="K37" s="38"/>
      <c r="L37" s="38"/>
      <c r="M37" s="38"/>
      <c r="N37" s="38"/>
      <c r="O37" s="38"/>
      <c r="P37" s="38"/>
      <c r="Q37" s="38"/>
      <c r="R37" s="38"/>
      <c r="S37" s="1"/>
      <c r="T37" s="5"/>
      <c r="U37" s="5"/>
      <c r="V37" s="5"/>
      <c r="AA37" s="33"/>
    </row>
    <row r="38" spans="1:110" ht="16" customHeight="1">
      <c r="A38" s="1"/>
      <c r="B38" s="38"/>
      <c r="C38" s="38"/>
      <c r="D38" s="38"/>
      <c r="E38" s="38"/>
      <c r="F38" s="38"/>
      <c r="G38" s="5"/>
      <c r="H38" s="5"/>
      <c r="I38" s="5"/>
      <c r="J38" s="38"/>
      <c r="K38" s="38"/>
      <c r="L38" s="38"/>
      <c r="M38" s="38"/>
      <c r="N38" s="38"/>
      <c r="O38" s="38"/>
      <c r="P38" s="38"/>
      <c r="Q38" s="38"/>
      <c r="R38" s="38"/>
      <c r="S38" s="1"/>
    </row>
    <row r="39" spans="1:110" ht="16" customHeight="1">
      <c r="A39" s="1"/>
      <c r="B39" s="38"/>
      <c r="C39" s="38"/>
      <c r="D39" s="40"/>
      <c r="E39" s="38"/>
      <c r="F39" s="38"/>
      <c r="G39" s="5"/>
      <c r="H39" s="5"/>
      <c r="I39" s="5"/>
      <c r="J39" s="38"/>
      <c r="K39" s="38"/>
      <c r="L39" s="38"/>
      <c r="M39" s="38"/>
      <c r="N39" s="38"/>
      <c r="O39" s="38"/>
      <c r="P39" s="38"/>
      <c r="Q39" s="38"/>
      <c r="R39" s="38"/>
      <c r="S39" s="1"/>
    </row>
    <row r="40" spans="1:110" ht="15" customHeight="1">
      <c r="A40" s="1"/>
      <c r="B40" s="38"/>
      <c r="C40" s="38"/>
      <c r="D40" s="38"/>
      <c r="E40" s="38"/>
      <c r="F40" s="38"/>
      <c r="G40" s="38"/>
      <c r="H40" s="38"/>
      <c r="I40" s="38"/>
      <c r="J40" s="38"/>
      <c r="K40" s="38"/>
      <c r="L40" s="38"/>
      <c r="M40" s="38"/>
      <c r="N40" s="38"/>
      <c r="O40" s="38"/>
      <c r="P40" s="38"/>
      <c r="Q40" s="38"/>
      <c r="R40" s="38"/>
      <c r="S40" s="1"/>
      <c r="T40" s="3"/>
      <c r="U40" s="4"/>
      <c r="V40" s="4"/>
      <c r="W40" s="4"/>
      <c r="X40" s="3"/>
      <c r="Y40" s="3"/>
      <c r="Z40" s="3"/>
      <c r="AA40" s="3"/>
      <c r="AB40" s="1"/>
      <c r="AC40" s="3"/>
      <c r="AD40" s="3"/>
      <c r="AE40" s="3"/>
      <c r="AF40" s="3"/>
      <c r="AG40" s="3"/>
      <c r="AH40" s="2"/>
      <c r="AI40" s="2"/>
      <c r="AJ40" s="2"/>
      <c r="AO40" s="16"/>
      <c r="AP40" s="16"/>
      <c r="AQ40" s="16"/>
      <c r="AR40" s="16"/>
      <c r="AS40" s="16"/>
      <c r="AT40" s="16"/>
      <c r="AU40" s="16"/>
      <c r="AV40" s="13"/>
      <c r="CS40" s="1"/>
      <c r="CT40" s="1"/>
      <c r="CU40" s="1"/>
      <c r="CV40" s="1"/>
      <c r="CW40" s="1"/>
      <c r="CX40" s="1"/>
      <c r="CY40" s="1"/>
      <c r="CZ40" s="1"/>
      <c r="DA40" s="1"/>
      <c r="DB40" s="1"/>
      <c r="DC40" s="1"/>
      <c r="DD40" s="1"/>
      <c r="DE40" s="1"/>
      <c r="DF40" s="1"/>
    </row>
    <row r="41" spans="1:110" ht="15" customHeight="1">
      <c r="A41" s="1"/>
      <c r="B41" s="38"/>
      <c r="C41" s="38"/>
      <c r="D41" s="38" t="s">
        <v>9</v>
      </c>
      <c r="E41" s="38" t="s">
        <v>10</v>
      </c>
      <c r="F41" s="38" t="s">
        <v>11</v>
      </c>
      <c r="G41" s="38" t="s">
        <v>12</v>
      </c>
      <c r="H41" s="38" t="s">
        <v>13</v>
      </c>
      <c r="I41" s="38" t="s">
        <v>14</v>
      </c>
      <c r="J41" s="38" t="s">
        <v>15</v>
      </c>
      <c r="K41" s="38" t="s">
        <v>16</v>
      </c>
      <c r="L41" s="38" t="s">
        <v>17</v>
      </c>
      <c r="M41" s="38" t="s">
        <v>18</v>
      </c>
      <c r="N41" s="38" t="s">
        <v>19</v>
      </c>
      <c r="O41" s="38" t="s">
        <v>20</v>
      </c>
      <c r="P41" s="38" t="s">
        <v>26</v>
      </c>
      <c r="Q41" s="38" t="s">
        <v>27</v>
      </c>
      <c r="R41" s="38" t="s">
        <v>28</v>
      </c>
      <c r="S41" s="1"/>
      <c r="T41" s="3"/>
      <c r="U41" s="4"/>
      <c r="V41" s="4"/>
      <c r="W41" s="4"/>
      <c r="X41" s="3"/>
      <c r="Y41" s="3"/>
      <c r="Z41" s="3"/>
      <c r="AA41" s="3"/>
      <c r="AB41" s="1"/>
      <c r="AC41" s="3"/>
      <c r="AD41" s="3"/>
      <c r="AE41" s="3"/>
      <c r="AF41" s="3"/>
      <c r="AG41" s="3"/>
      <c r="AH41" s="2"/>
      <c r="AI41" s="2"/>
      <c r="AJ41" s="2"/>
      <c r="AO41" s="16"/>
      <c r="AP41" s="16"/>
      <c r="AQ41" s="16"/>
      <c r="AR41" s="16"/>
      <c r="AS41" s="16"/>
      <c r="AT41" s="16"/>
      <c r="AU41" s="16"/>
      <c r="AV41" s="13"/>
      <c r="CS41" s="1"/>
      <c r="CT41" s="1"/>
      <c r="CU41" s="1"/>
      <c r="CV41" s="1"/>
      <c r="CW41" s="1"/>
      <c r="CX41" s="1"/>
      <c r="CY41" s="1"/>
      <c r="CZ41" s="1"/>
      <c r="DA41" s="1"/>
      <c r="DB41" s="1"/>
      <c r="DC41" s="1"/>
      <c r="DD41" s="1"/>
      <c r="DE41" s="1"/>
      <c r="DF41" s="1"/>
    </row>
    <row r="42" spans="1:110" ht="15" customHeight="1">
      <c r="A42" s="1"/>
      <c r="B42" s="38"/>
      <c r="C42" s="38" t="s">
        <v>31</v>
      </c>
      <c r="D42" s="41">
        <f>SUM(H17)</f>
        <v>17654</v>
      </c>
      <c r="E42" s="41">
        <f>SUM(D42+65)</f>
        <v>17719</v>
      </c>
      <c r="F42" s="41">
        <f t="shared" ref="F42:P42" si="0">SUM(E42+65)</f>
        <v>17784</v>
      </c>
      <c r="G42" s="41">
        <f t="shared" si="0"/>
        <v>17849</v>
      </c>
      <c r="H42" s="41">
        <f t="shared" si="0"/>
        <v>17914</v>
      </c>
      <c r="I42" s="41">
        <f t="shared" si="0"/>
        <v>17979</v>
      </c>
      <c r="J42" s="41">
        <f t="shared" si="0"/>
        <v>18044</v>
      </c>
      <c r="K42" s="41">
        <f t="shared" si="0"/>
        <v>18109</v>
      </c>
      <c r="L42" s="41">
        <f t="shared" si="0"/>
        <v>18174</v>
      </c>
      <c r="M42" s="41">
        <f t="shared" si="0"/>
        <v>18239</v>
      </c>
      <c r="N42" s="41">
        <f t="shared" si="0"/>
        <v>18304</v>
      </c>
      <c r="O42" s="41">
        <f t="shared" si="0"/>
        <v>18369</v>
      </c>
      <c r="P42" s="41">
        <f t="shared" si="0"/>
        <v>18434</v>
      </c>
      <c r="Q42" s="51">
        <f>SUM(P42*1.043)</f>
        <v>19226.662</v>
      </c>
      <c r="R42" s="51">
        <f>SUM(Q42*1.043)</f>
        <v>20053.408465999997</v>
      </c>
      <c r="S42" s="1"/>
      <c r="T42" s="3"/>
      <c r="U42" s="4"/>
      <c r="V42" s="4"/>
      <c r="W42" s="4"/>
      <c r="X42" s="3"/>
      <c r="Y42" s="3"/>
      <c r="Z42" s="3"/>
      <c r="AA42" s="3"/>
      <c r="AB42" s="1"/>
      <c r="AC42" s="3"/>
      <c r="AD42" s="3"/>
      <c r="AE42" s="3"/>
      <c r="AF42" s="3"/>
      <c r="AG42" s="3"/>
      <c r="AH42" s="2"/>
      <c r="AI42" s="2"/>
      <c r="AJ42" s="2"/>
      <c r="AO42" s="16"/>
      <c r="AP42" s="16"/>
      <c r="AQ42" s="16"/>
      <c r="AR42" s="16"/>
      <c r="AS42" s="16"/>
      <c r="AT42" s="16"/>
      <c r="AU42" s="16"/>
      <c r="AV42" s="13"/>
      <c r="CS42" s="1"/>
      <c r="CT42" s="1"/>
      <c r="CU42" s="1"/>
      <c r="CV42" s="1"/>
      <c r="CW42" s="1"/>
      <c r="CX42" s="1"/>
      <c r="CY42" s="1"/>
      <c r="CZ42" s="1"/>
      <c r="DA42" s="1"/>
      <c r="DB42" s="1"/>
      <c r="DC42" s="1"/>
      <c r="DD42" s="1"/>
      <c r="DE42" s="1"/>
      <c r="DF42" s="1"/>
    </row>
    <row r="43" spans="1:110" ht="15" customHeight="1">
      <c r="A43" s="1"/>
      <c r="B43" s="38"/>
      <c r="C43" s="38" t="s">
        <v>21</v>
      </c>
      <c r="D43" s="41">
        <f>SUM(H17)</f>
        <v>17654</v>
      </c>
      <c r="E43" s="41">
        <f>SUM(D43+((G19-E42)/12))</f>
        <v>18352.295077960509</v>
      </c>
      <c r="F43" s="41">
        <f>SUM(E43+((G19-E42)/12))</f>
        <v>19050.590155921018</v>
      </c>
      <c r="G43" s="41">
        <f>SUM(F43+((G19-E42)/12))</f>
        <v>19748.885233881527</v>
      </c>
      <c r="H43" s="41">
        <f>SUM(G43+((G19-E42)/12))</f>
        <v>20447.180311842036</v>
      </c>
      <c r="I43" s="41">
        <f>SUM(H43+((G19-E42)/12))</f>
        <v>21145.475389802545</v>
      </c>
      <c r="J43" s="41">
        <f>SUM(I43+((G19-E42)/12))</f>
        <v>21843.770467763054</v>
      </c>
      <c r="K43" s="41">
        <f>SUM(J43+((G19-E42)/12))</f>
        <v>22542.065545723563</v>
      </c>
      <c r="L43" s="41">
        <f>SUM(K43+((G19-E42)/12))</f>
        <v>23240.360623684071</v>
      </c>
      <c r="M43" s="41">
        <f>SUM(L43+((G19-E42)/12))</f>
        <v>23938.65570164458</v>
      </c>
      <c r="N43" s="41">
        <f>SUM(M43+((G19-E42)/12))</f>
        <v>24636.950779605089</v>
      </c>
      <c r="O43" s="41">
        <f>SUM(N43+((G19-E42)/12))</f>
        <v>25335.245857565598</v>
      </c>
      <c r="P43" s="41">
        <f>SUM(O43+((G19-E42)/12)) +65</f>
        <v>26098.540935526107</v>
      </c>
      <c r="Q43" s="41">
        <f>SUM(P43+(P43-D43))</f>
        <v>34543.081871052214</v>
      </c>
      <c r="R43" s="41">
        <f>SUM(Q43+(Q43-D43))</f>
        <v>51432.163742104429</v>
      </c>
      <c r="S43" s="1"/>
      <c r="T43" s="3"/>
      <c r="U43" s="4"/>
      <c r="V43" s="4"/>
      <c r="W43" s="4"/>
      <c r="X43" s="3"/>
      <c r="Y43" s="3"/>
      <c r="Z43" s="3"/>
      <c r="AA43" s="3"/>
      <c r="AB43" s="1"/>
      <c r="AC43" s="3"/>
      <c r="AD43" s="3"/>
      <c r="AE43" s="3"/>
      <c r="AF43" s="3"/>
      <c r="AG43" s="3"/>
      <c r="AH43" s="2"/>
      <c r="AI43" s="2"/>
      <c r="AJ43" s="2"/>
      <c r="AO43" s="16"/>
      <c r="AP43" s="16"/>
      <c r="AQ43" s="16"/>
      <c r="AR43" s="16"/>
      <c r="AS43" s="16"/>
      <c r="AT43" s="16"/>
      <c r="AU43" s="16"/>
      <c r="AV43" s="13"/>
      <c r="CS43" s="1"/>
      <c r="CT43" s="1"/>
      <c r="CU43" s="1"/>
      <c r="CV43" s="1"/>
      <c r="CW43" s="1"/>
      <c r="CX43" s="1"/>
      <c r="CY43" s="1"/>
      <c r="CZ43" s="1"/>
      <c r="DA43" s="1"/>
      <c r="DB43" s="1"/>
      <c r="DC43" s="1"/>
      <c r="DD43" s="1"/>
      <c r="DE43" s="1"/>
      <c r="DF43" s="1"/>
    </row>
    <row r="44" spans="1:110" ht="15" customHeight="1">
      <c r="A44" s="1"/>
      <c r="B44" s="38"/>
      <c r="C44" s="38"/>
      <c r="D44" s="38"/>
      <c r="E44" s="38"/>
      <c r="F44" s="38"/>
      <c r="G44" s="5"/>
      <c r="H44" s="5"/>
      <c r="I44" s="5"/>
      <c r="J44" s="38"/>
      <c r="K44" s="38"/>
      <c r="L44" s="38"/>
      <c r="M44" s="38"/>
      <c r="N44" s="38"/>
      <c r="O44" s="38"/>
      <c r="P44" s="38"/>
      <c r="Q44" s="38"/>
      <c r="R44" s="38"/>
      <c r="S44" s="1"/>
    </row>
    <row r="45" spans="1:110" ht="15" customHeight="1">
      <c r="A45" s="1"/>
      <c r="B45" s="38"/>
      <c r="C45" s="38"/>
      <c r="D45" s="42"/>
      <c r="E45" s="42"/>
      <c r="F45" s="42"/>
      <c r="G45" s="5"/>
      <c r="H45" s="5"/>
      <c r="I45" s="5"/>
      <c r="J45" s="38"/>
      <c r="K45" s="38"/>
      <c r="L45" s="38"/>
      <c r="M45" s="38"/>
      <c r="N45" s="38"/>
      <c r="O45" s="38"/>
      <c r="P45" s="38"/>
      <c r="Q45" s="38"/>
      <c r="R45" s="38"/>
      <c r="S45" s="1"/>
    </row>
    <row r="46" spans="1:110" ht="42">
      <c r="A46" s="1"/>
      <c r="B46" s="38"/>
      <c r="C46" s="38"/>
      <c r="D46" s="42" t="s">
        <v>25</v>
      </c>
      <c r="E46" s="43">
        <f>SUM(G8)</f>
        <v>1373462</v>
      </c>
      <c r="F46" s="42" t="s">
        <v>30</v>
      </c>
      <c r="G46" s="5"/>
      <c r="H46" s="44">
        <f>SUM(G10:G11)</f>
        <v>165487</v>
      </c>
      <c r="I46" s="5"/>
      <c r="J46" s="38"/>
      <c r="K46" s="38"/>
      <c r="L46" s="38">
        <f>SUM(G8,H46  * -1)</f>
        <v>1207975</v>
      </c>
      <c r="M46" s="45" t="s">
        <v>24</v>
      </c>
      <c r="N46" s="46">
        <f>SUM(G12)</f>
        <v>432455.05</v>
      </c>
      <c r="O46" s="47">
        <f xml:space="preserve"> ((G21/100) * M47)</f>
        <v>2891.9999999999995</v>
      </c>
      <c r="P46" s="48">
        <f>SUM(F19/100)</f>
        <v>0.2</v>
      </c>
      <c r="Q46" s="47"/>
      <c r="R46" s="38"/>
      <c r="S46" s="1"/>
    </row>
    <row r="47" spans="1:110" ht="231">
      <c r="A47" s="1"/>
      <c r="B47" s="38"/>
      <c r="C47" s="38"/>
      <c r="D47" s="45" t="s">
        <v>23</v>
      </c>
      <c r="E47" s="46">
        <f>SUM(G10)</f>
        <v>165487</v>
      </c>
      <c r="F47" s="42" t="s">
        <v>29</v>
      </c>
      <c r="G47" s="5"/>
      <c r="H47" s="5"/>
      <c r="I47" s="5"/>
      <c r="J47" s="38"/>
      <c r="K47" s="38"/>
      <c r="L47" s="38"/>
      <c r="M47" s="47">
        <f xml:space="preserve"> ((G17/100) * G14)</f>
        <v>17654</v>
      </c>
      <c r="N47" s="47"/>
      <c r="O47" s="49">
        <f>SUM(G27*0.01)*O46</f>
        <v>311.00000000000006</v>
      </c>
      <c r="P47" s="50">
        <f>SUM(1-P46)</f>
        <v>0.8</v>
      </c>
      <c r="Q47" s="49"/>
      <c r="R47" s="38"/>
      <c r="S47" s="1"/>
    </row>
    <row r="48" spans="1:110">
      <c r="A48" s="1"/>
      <c r="B48" s="38"/>
      <c r="C48" s="38"/>
      <c r="D48" s="38"/>
      <c r="E48" s="38"/>
      <c r="F48" s="38"/>
      <c r="G48" s="5"/>
      <c r="H48" s="5"/>
      <c r="I48" s="5"/>
      <c r="J48" s="38"/>
      <c r="K48" s="38"/>
      <c r="L48" s="38"/>
      <c r="M48" s="38"/>
      <c r="N48" s="38"/>
      <c r="O48" s="49"/>
      <c r="P48" s="49"/>
      <c r="Q48" s="49"/>
      <c r="R48" s="38"/>
      <c r="S48" s="1"/>
    </row>
    <row r="49" spans="1:19">
      <c r="A49" s="1"/>
      <c r="B49" s="38"/>
      <c r="C49" s="38"/>
      <c r="D49" s="38"/>
      <c r="E49" s="38"/>
      <c r="F49" s="38"/>
      <c r="G49" s="5"/>
      <c r="H49" s="5"/>
      <c r="I49" s="5"/>
      <c r="J49" s="38"/>
      <c r="K49" s="38"/>
      <c r="L49" s="38"/>
      <c r="M49" s="38"/>
      <c r="N49" s="38"/>
      <c r="O49" s="38"/>
      <c r="P49" s="38"/>
      <c r="Q49" s="38"/>
      <c r="R49" s="38"/>
      <c r="S49" s="1"/>
    </row>
  </sheetData>
  <sheetProtection algorithmName="SHA-512" hashValue="MgQWgMqt8kJoRj5EQ47TYYAqE93LK0w424U9CYGp/7fcTB9GEh0Mbp3YqMetTz401jW0qdvmAcLe21cmAHV/WQ==" saltValue="/MhA8wBA92tDDzd/2+PO4w==" spinCount="100000" sheet="1" selectLockedCells="1"/>
  <mergeCells count="50">
    <mergeCell ref="C29:F29"/>
    <mergeCell ref="G29:I29"/>
    <mergeCell ref="C10:F11"/>
    <mergeCell ref="C14:F15"/>
    <mergeCell ref="C30:F31"/>
    <mergeCell ref="G30:I31"/>
    <mergeCell ref="C20:F22"/>
    <mergeCell ref="C16:F18"/>
    <mergeCell ref="G17:G18"/>
    <mergeCell ref="H17:I18"/>
    <mergeCell ref="G16:I16"/>
    <mergeCell ref="C26:F28"/>
    <mergeCell ref="G27:G28"/>
    <mergeCell ref="H27:I28"/>
    <mergeCell ref="G19:I19"/>
    <mergeCell ref="C23:F23"/>
    <mergeCell ref="G24:I25"/>
    <mergeCell ref="L5:N7"/>
    <mergeCell ref="H21:I22"/>
    <mergeCell ref="G21:G22"/>
    <mergeCell ref="C6:I7"/>
    <mergeCell ref="G23:I23"/>
    <mergeCell ref="C19:E19"/>
    <mergeCell ref="C24:F25"/>
    <mergeCell ref="C8:F9"/>
    <mergeCell ref="G8:I9"/>
    <mergeCell ref="G12:I13"/>
    <mergeCell ref="G14:I15"/>
    <mergeCell ref="P8:R9"/>
    <mergeCell ref="L8:N9"/>
    <mergeCell ref="P5:R7"/>
    <mergeCell ref="O16:O17"/>
    <mergeCell ref="P12:R13"/>
    <mergeCell ref="P14:R15"/>
    <mergeCell ref="F1:R4"/>
    <mergeCell ref="F33:R35"/>
    <mergeCell ref="L10:N11"/>
    <mergeCell ref="P10:R11"/>
    <mergeCell ref="C12:F13"/>
    <mergeCell ref="G20:I20"/>
    <mergeCell ref="P16:R17"/>
    <mergeCell ref="P18:R19"/>
    <mergeCell ref="L20:R20"/>
    <mergeCell ref="L21:R31"/>
    <mergeCell ref="L12:N13"/>
    <mergeCell ref="L14:N15"/>
    <mergeCell ref="L16:N17"/>
    <mergeCell ref="L18:N19"/>
    <mergeCell ref="G10:I11"/>
    <mergeCell ref="G26:I26"/>
  </mergeCells>
  <phoneticPr fontId="18" type="noConversion"/>
  <conditionalFormatting sqref="G10:I11 G24:I25 G21:H21 G30:I32 G27:H27 G12">
    <cfRule type="cellIs" dxfId="7" priority="79" operator="equal">
      <formula>0</formula>
    </cfRule>
  </conditionalFormatting>
  <conditionalFormatting sqref="G16">
    <cfRule type="cellIs" dxfId="6" priority="74" operator="equal">
      <formula>0</formula>
    </cfRule>
  </conditionalFormatting>
  <conditionalFormatting sqref="G16">
    <cfRule type="iconSet" priority="75">
      <iconSet iconSet="5ArrowsGray">
        <cfvo type="percent" val="0"/>
        <cfvo type="percent" val="20"/>
        <cfvo type="percent" val="40"/>
        <cfvo type="percent" val="60"/>
        <cfvo type="percent" val="80"/>
      </iconSet>
    </cfRule>
  </conditionalFormatting>
  <conditionalFormatting sqref="G20">
    <cfRule type="cellIs" dxfId="5" priority="41" operator="equal">
      <formula>0</formula>
    </cfRule>
  </conditionalFormatting>
  <conditionalFormatting sqref="G20">
    <cfRule type="iconSet" priority="42">
      <iconSet iconSet="5ArrowsGray">
        <cfvo type="percent" val="0"/>
        <cfvo type="percent" val="20"/>
        <cfvo type="percent" val="40"/>
        <cfvo type="percent" val="60"/>
        <cfvo type="percent" val="80"/>
      </iconSet>
    </cfRule>
  </conditionalFormatting>
  <conditionalFormatting sqref="G26">
    <cfRule type="cellIs" dxfId="4" priority="39" operator="equal">
      <formula>0</formula>
    </cfRule>
  </conditionalFormatting>
  <conditionalFormatting sqref="G26">
    <cfRule type="iconSet" priority="40">
      <iconSet iconSet="5ArrowsGray">
        <cfvo type="percent" val="0"/>
        <cfvo type="percent" val="20"/>
        <cfvo type="percent" val="40"/>
        <cfvo type="percent" val="60"/>
        <cfvo type="percent" val="80"/>
      </iconSet>
    </cfRule>
  </conditionalFormatting>
  <dataValidations count="3">
    <dataValidation type="whole" allowBlank="1" showInputMessage="1" showErrorMessage="1" sqref="G24:I25 G30:I32 G10:I11" xr:uid="{9F3E0DE0-8A51-4568-82C0-20941F2BE5B5}">
      <formula1>0</formula1>
      <formula2>10000000000</formula2>
    </dataValidation>
    <dataValidation type="decimal" allowBlank="1" showInputMessage="1" showErrorMessage="1" sqref="G21:H21" xr:uid="{78977E7A-B012-4583-B502-68839FA11203}">
      <formula1>0</formula1>
      <formula2>10000000000</formula2>
    </dataValidation>
    <dataValidation type="list" allowBlank="1" showInputMessage="1" showErrorMessage="1" sqref="F19" xr:uid="{91626281-54A8-4310-B257-5BA1F5F7EB09}">
      <formula1>"0,1,2,3,4,5,6,7,8,9,10,15,20,25,30,35,40,45,50,75,100"</formula1>
    </dataValidation>
  </dataValidations>
  <pageMargins left="0.7" right="0.7" top="0.75" bottom="0.75" header="0.3" footer="0.3"/>
  <pageSetup orientation="landscape" r:id="rId1"/>
  <headerFooter>
    <oddFooter>&amp;L&amp;K02-067One PPG Place, Suite 3200  |  Pittsburgh, PA 15222  |  412.251.0848  |  sdlcpartners.com&amp;R&amp;9 &amp;K02-071©2020 SDLC Partners, L.P. All rights reserved.&amp;11 &amp;K01+000            &amp;K02-073 &amp;P</oddFooter>
  </headerFooter>
  <drawing r:id="rId2"/>
  <extLst>
    <ext xmlns:x14="http://schemas.microsoft.com/office/spreadsheetml/2009/9/main" uri="{78C0D931-6437-407d-A8EE-F0AAD7539E65}">
      <x14:conditionalFormattings>
        <x14:conditionalFormatting xmlns:xm="http://schemas.microsoft.com/office/excel/2006/main">
          <x14:cfRule type="iconSet" priority="105" id="{B07671FF-D3DC-4914-8E83-3EDC35844F26}">
            <x14:iconSet iconSet="5ArrowsGray" custom="1">
              <x14:cfvo type="percent">
                <xm:f>0</xm:f>
              </x14:cfvo>
              <x14:cfvo type="percent">
                <xm:f>20</xm:f>
              </x14:cfvo>
              <x14:cfvo type="percent">
                <xm:f>40</xm:f>
              </x14:cfvo>
              <x14:cfvo type="percent">
                <xm:f>60</xm:f>
              </x14:cfvo>
              <x14:cfvo type="percent">
                <xm:f>80</xm:f>
              </x14:cfvo>
              <x14:cfIcon iconSet="NoIcons" iconId="0"/>
              <x14:cfIcon iconSet="4ArrowsGray" iconId="1"/>
              <x14:cfIcon iconSet="3ArrowsGray" iconId="1"/>
              <x14:cfIcon iconSet="4ArrowsGray" iconId="2"/>
              <x14:cfIcon iconSet="3ArrowsGray" iconId="2"/>
            </x14:iconSet>
          </x14:cfRule>
          <xm:sqref>G17:G18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AF177-F867-42A5-BDB1-97BF94ED39EE}">
  <dimension ref="A1:DF111"/>
  <sheetViews>
    <sheetView zoomScale="90" zoomScaleNormal="90" workbookViewId="0">
      <selection activeCell="G8" sqref="G8:I9"/>
    </sheetView>
  </sheetViews>
  <sheetFormatPr defaultColWidth="8.6328125" defaultRowHeight="14.5"/>
  <cols>
    <col min="1" max="2" width="1.6328125" style="3" customWidth="1"/>
    <col min="3" max="4" width="9" style="3" customWidth="1"/>
    <col min="5" max="5" width="9.6328125" style="3" customWidth="1"/>
    <col min="6" max="6" width="5.1796875" style="3" customWidth="1"/>
    <col min="7" max="7" width="8.6328125" style="4" customWidth="1"/>
    <col min="8" max="9" width="4.1796875" style="4" customWidth="1"/>
    <col min="10" max="11" width="1.6328125" style="3" customWidth="1"/>
    <col min="12" max="13" width="8.1796875" style="3" customWidth="1"/>
    <col min="14" max="14" width="8.1796875" style="1" customWidth="1"/>
    <col min="15" max="18" width="8.1796875" style="3" customWidth="1"/>
    <col min="19" max="19" width="1.6328125" style="3" customWidth="1"/>
    <col min="20" max="20" width="8.6328125" style="2" customWidth="1"/>
    <col min="21" max="22" width="10.6328125" style="2" customWidth="1"/>
    <col min="23" max="24" width="1.6328125" style="1" customWidth="1"/>
    <col min="25" max="25" width="17.453125" style="1" customWidth="1"/>
    <col min="26" max="26" width="1.6328125" style="1" customWidth="1"/>
    <col min="27" max="33" width="1.6328125" style="16" customWidth="1"/>
    <col min="34" max="34" width="1.6328125" style="13" customWidth="1"/>
    <col min="35" max="36" width="1.6328125" style="1" customWidth="1"/>
    <col min="37" max="40" width="8.6328125" style="1"/>
    <col min="41" max="44" width="1.6328125" style="1" customWidth="1"/>
    <col min="45" max="48" width="8.6328125" style="1"/>
    <col min="49" max="52" width="1.6328125" style="1" customWidth="1"/>
    <col min="53" max="56" width="8.6328125" style="1"/>
    <col min="57" max="59" width="1.6328125" style="1" customWidth="1"/>
    <col min="60" max="60" width="19.1796875" style="1" customWidth="1"/>
    <col min="61" max="65" width="8.6328125" style="1"/>
    <col min="66" max="67" width="9.1796875" style="1" customWidth="1"/>
    <col min="68" max="71" width="8.6328125" style="1"/>
    <col min="72" max="72" width="10.81640625" style="1" bestFit="1" customWidth="1"/>
    <col min="73" max="96" width="8.6328125" style="1"/>
    <col min="97" max="16384" width="8.6328125" style="3"/>
  </cols>
  <sheetData>
    <row r="1" spans="2:34" ht="15" customHeight="1">
      <c r="F1" s="166" t="s">
        <v>59</v>
      </c>
      <c r="G1" s="166"/>
      <c r="H1" s="166"/>
      <c r="I1" s="166"/>
      <c r="J1" s="166"/>
      <c r="K1" s="166"/>
      <c r="L1" s="166"/>
      <c r="M1" s="166"/>
      <c r="N1" s="166"/>
      <c r="O1" s="166"/>
      <c r="P1" s="166"/>
      <c r="Q1" s="166"/>
      <c r="R1" s="166"/>
    </row>
    <row r="2" spans="2:34" ht="15" customHeight="1">
      <c r="F2" s="166"/>
      <c r="G2" s="166"/>
      <c r="H2" s="166"/>
      <c r="I2" s="166"/>
      <c r="J2" s="166"/>
      <c r="K2" s="166"/>
      <c r="L2" s="166"/>
      <c r="M2" s="166"/>
      <c r="N2" s="166"/>
      <c r="O2" s="166"/>
      <c r="P2" s="166"/>
      <c r="Q2" s="166"/>
      <c r="R2" s="166"/>
    </row>
    <row r="3" spans="2:34" ht="15" customHeight="1">
      <c r="F3" s="166"/>
      <c r="G3" s="166"/>
      <c r="H3" s="166"/>
      <c r="I3" s="166"/>
      <c r="J3" s="166"/>
      <c r="K3" s="166"/>
      <c r="L3" s="166"/>
      <c r="M3" s="166"/>
      <c r="N3" s="166"/>
      <c r="O3" s="166"/>
      <c r="P3" s="166"/>
      <c r="Q3" s="166"/>
      <c r="R3" s="166"/>
    </row>
    <row r="4" spans="2:34" ht="15" customHeight="1">
      <c r="F4" s="166"/>
      <c r="G4" s="166"/>
      <c r="H4" s="166"/>
      <c r="I4" s="166"/>
      <c r="J4" s="166"/>
      <c r="K4" s="166"/>
      <c r="L4" s="166"/>
      <c r="M4" s="166"/>
      <c r="N4" s="166"/>
      <c r="O4" s="166"/>
      <c r="P4" s="166"/>
      <c r="Q4" s="166"/>
      <c r="R4" s="166"/>
    </row>
    <row r="5" spans="2:34" ht="8" customHeight="1">
      <c r="B5" s="8"/>
      <c r="C5" s="9"/>
      <c r="D5" s="9"/>
      <c r="E5" s="9"/>
      <c r="F5" s="9"/>
      <c r="G5" s="10"/>
      <c r="H5" s="10"/>
      <c r="I5" s="10"/>
      <c r="J5" s="11"/>
      <c r="K5" s="1"/>
      <c r="L5" s="124" t="s">
        <v>54</v>
      </c>
      <c r="M5" s="125"/>
      <c r="N5" s="125"/>
      <c r="O5" s="113" t="str">
        <f>_xlfn.CONCAT(O38,F19,"",O39)</f>
        <v>Potential increase if the stress &amp; anxiety related to COVID-19 causes a 20% increase in the size of your population with behavioral health conditions.</v>
      </c>
      <c r="P5" s="113"/>
      <c r="Q5" s="113"/>
      <c r="R5" s="114"/>
      <c r="S5" s="14"/>
      <c r="T5" s="1"/>
      <c r="U5" s="167"/>
      <c r="V5" s="167"/>
      <c r="W5" s="167"/>
      <c r="X5" s="167"/>
      <c r="AA5" s="1"/>
      <c r="AB5" s="1"/>
      <c r="AC5" s="1"/>
      <c r="AD5" s="1"/>
      <c r="AE5" s="1"/>
      <c r="AF5" s="1"/>
      <c r="AG5" s="1"/>
      <c r="AH5" s="1"/>
    </row>
    <row r="6" spans="2:34" ht="14" customHeight="1">
      <c r="B6" s="12"/>
      <c r="C6" s="134" t="s">
        <v>35</v>
      </c>
      <c r="D6" s="134"/>
      <c r="E6" s="134"/>
      <c r="F6" s="134"/>
      <c r="G6" s="134"/>
      <c r="H6" s="134"/>
      <c r="I6" s="134"/>
      <c r="J6" s="6"/>
      <c r="K6" s="1"/>
      <c r="L6" s="126"/>
      <c r="M6" s="127"/>
      <c r="N6" s="127"/>
      <c r="O6" s="115"/>
      <c r="P6" s="115"/>
      <c r="Q6" s="115"/>
      <c r="R6" s="116"/>
      <c r="S6" s="31"/>
      <c r="T6" s="28"/>
      <c r="U6" s="167"/>
      <c r="V6" s="167"/>
      <c r="W6" s="167"/>
      <c r="X6" s="167"/>
      <c r="AA6" s="1"/>
      <c r="AB6" s="1"/>
      <c r="AC6" s="1"/>
      <c r="AD6" s="1"/>
      <c r="AE6" s="1"/>
      <c r="AF6" s="1"/>
      <c r="AG6" s="1"/>
      <c r="AH6" s="1"/>
    </row>
    <row r="7" spans="2:34" ht="26.5" customHeight="1">
      <c r="B7" s="12"/>
      <c r="C7" s="134"/>
      <c r="D7" s="134"/>
      <c r="E7" s="134"/>
      <c r="F7" s="134"/>
      <c r="G7" s="134"/>
      <c r="H7" s="134"/>
      <c r="I7" s="134"/>
      <c r="J7" s="6"/>
      <c r="K7" s="1"/>
      <c r="L7" s="126"/>
      <c r="M7" s="127"/>
      <c r="N7" s="127"/>
      <c r="O7" s="115"/>
      <c r="P7" s="115"/>
      <c r="Q7" s="115"/>
      <c r="R7" s="116"/>
      <c r="S7" s="31"/>
      <c r="T7" s="28"/>
      <c r="U7" s="167"/>
      <c r="V7" s="167"/>
      <c r="W7" s="167"/>
      <c r="X7" s="167"/>
      <c r="AA7" s="1"/>
      <c r="AB7" s="1"/>
      <c r="AC7" s="1"/>
      <c r="AD7" s="1"/>
      <c r="AE7" s="1"/>
      <c r="AF7" s="1"/>
      <c r="AG7" s="1"/>
      <c r="AH7" s="1"/>
    </row>
    <row r="8" spans="2:34" ht="14" customHeight="1" thickBot="1">
      <c r="B8" s="12"/>
      <c r="C8" s="140" t="s">
        <v>45</v>
      </c>
      <c r="D8" s="141"/>
      <c r="E8" s="141"/>
      <c r="F8" s="142"/>
      <c r="G8" s="146">
        <v>1374000</v>
      </c>
      <c r="H8" s="147"/>
      <c r="I8" s="147"/>
      <c r="J8" s="6"/>
      <c r="K8" s="1"/>
      <c r="L8" s="104" t="s">
        <v>5</v>
      </c>
      <c r="M8" s="90"/>
      <c r="N8" s="90"/>
      <c r="O8" s="35"/>
      <c r="P8" s="90" t="s">
        <v>5</v>
      </c>
      <c r="Q8" s="90"/>
      <c r="R8" s="91"/>
      <c r="S8" s="31"/>
      <c r="T8" s="28"/>
      <c r="U8" s="28"/>
      <c r="V8" s="1"/>
      <c r="AA8" s="1"/>
      <c r="AB8" s="1"/>
      <c r="AC8" s="1"/>
      <c r="AD8" s="1"/>
      <c r="AE8" s="1"/>
      <c r="AF8" s="1"/>
      <c r="AG8" s="1"/>
      <c r="AH8" s="1"/>
    </row>
    <row r="9" spans="2:34" ht="14" customHeight="1" thickTop="1" thickBot="1">
      <c r="B9" s="12"/>
      <c r="C9" s="143"/>
      <c r="D9" s="144"/>
      <c r="E9" s="144"/>
      <c r="F9" s="145"/>
      <c r="G9" s="148"/>
      <c r="H9" s="149"/>
      <c r="I9" s="149"/>
      <c r="J9" s="6"/>
      <c r="K9" s="1"/>
      <c r="L9" s="104"/>
      <c r="M9" s="90"/>
      <c r="N9" s="90"/>
      <c r="O9" s="35"/>
      <c r="P9" s="90"/>
      <c r="Q9" s="90"/>
      <c r="R9" s="91"/>
      <c r="S9" s="31"/>
      <c r="T9" s="28"/>
      <c r="U9" s="28"/>
      <c r="V9" s="1"/>
      <c r="AA9" s="1"/>
      <c r="AB9" s="1"/>
      <c r="AC9" s="1"/>
      <c r="AD9" s="1"/>
      <c r="AE9" s="1"/>
      <c r="AF9" s="1"/>
      <c r="AG9" s="1"/>
      <c r="AH9" s="1"/>
    </row>
    <row r="10" spans="2:34" ht="17" customHeight="1" thickTop="1" thickBot="1">
      <c r="B10" s="12"/>
      <c r="C10" s="153" t="s">
        <v>49</v>
      </c>
      <c r="D10" s="153"/>
      <c r="E10" s="153"/>
      <c r="F10" s="154"/>
      <c r="G10" s="107">
        <v>43523</v>
      </c>
      <c r="H10" s="108"/>
      <c r="I10" s="109"/>
      <c r="J10" s="6"/>
      <c r="K10" s="1"/>
      <c r="L10" s="81">
        <f>SUM((N39*(G17*0.01)*G24))</f>
        <v>3269771.5876278859</v>
      </c>
      <c r="M10" s="82"/>
      <c r="N10" s="82"/>
      <c r="O10" s="36"/>
      <c r="P10" s="83">
        <f>SUM((N39*(((G19/G14)*100)*0.01)*G24))</f>
        <v>4147604.7997314543</v>
      </c>
      <c r="Q10" s="83"/>
      <c r="R10" s="84"/>
      <c r="S10" s="19"/>
      <c r="T10" s="20"/>
      <c r="U10" s="71"/>
      <c r="V10" s="1"/>
      <c r="AA10" s="1"/>
      <c r="AB10" s="1"/>
      <c r="AC10" s="1"/>
      <c r="AD10" s="1"/>
      <c r="AE10" s="1"/>
      <c r="AF10" s="1"/>
      <c r="AG10" s="1"/>
      <c r="AH10" s="1"/>
    </row>
    <row r="11" spans="2:34" ht="17" customHeight="1" thickTop="1" thickBot="1">
      <c r="B11" s="12"/>
      <c r="C11" s="155"/>
      <c r="D11" s="155"/>
      <c r="E11" s="155"/>
      <c r="F11" s="156"/>
      <c r="G11" s="110"/>
      <c r="H11" s="111"/>
      <c r="I11" s="112"/>
      <c r="J11" s="6"/>
      <c r="K11" s="1"/>
      <c r="L11" s="81"/>
      <c r="M11" s="82"/>
      <c r="N11" s="82"/>
      <c r="O11" s="36"/>
      <c r="P11" s="83"/>
      <c r="Q11" s="83"/>
      <c r="R11" s="84"/>
      <c r="S11" s="19"/>
      <c r="T11" s="20"/>
      <c r="U11" s="1"/>
      <c r="V11" s="1"/>
      <c r="AA11" s="1"/>
      <c r="AB11" s="1"/>
      <c r="AC11" s="1"/>
      <c r="AD11" s="1"/>
      <c r="AE11" s="1"/>
      <c r="AF11" s="1"/>
      <c r="AG11" s="1"/>
      <c r="AH11" s="1"/>
    </row>
    <row r="12" spans="2:34" ht="14" customHeight="1" thickTop="1">
      <c r="B12" s="12"/>
      <c r="C12" s="171" t="s">
        <v>50</v>
      </c>
      <c r="D12" s="171"/>
      <c r="E12" s="171"/>
      <c r="F12" s="171"/>
      <c r="G12" s="169">
        <v>28763</v>
      </c>
      <c r="H12" s="169"/>
      <c r="I12" s="169"/>
      <c r="J12" s="6"/>
      <c r="K12" s="1"/>
      <c r="L12" s="104" t="s">
        <v>6</v>
      </c>
      <c r="M12" s="90"/>
      <c r="N12" s="90"/>
      <c r="O12" s="35"/>
      <c r="P12" s="90" t="s">
        <v>6</v>
      </c>
      <c r="Q12" s="90"/>
      <c r="R12" s="91"/>
      <c r="S12" s="31"/>
      <c r="T12" s="28"/>
      <c r="U12" s="28"/>
      <c r="V12" s="1"/>
      <c r="AA12" s="1"/>
      <c r="AB12" s="1"/>
      <c r="AC12" s="1"/>
      <c r="AD12" s="1"/>
      <c r="AE12" s="1"/>
      <c r="AF12" s="1"/>
      <c r="AG12" s="1"/>
      <c r="AH12" s="1"/>
    </row>
    <row r="13" spans="2:34" ht="14" customHeight="1" thickBot="1">
      <c r="B13" s="12"/>
      <c r="C13" s="172"/>
      <c r="D13" s="172"/>
      <c r="E13" s="172"/>
      <c r="F13" s="172"/>
      <c r="G13" s="170"/>
      <c r="H13" s="170"/>
      <c r="I13" s="170"/>
      <c r="J13" s="6"/>
      <c r="K13" s="1"/>
      <c r="L13" s="104"/>
      <c r="M13" s="90"/>
      <c r="N13" s="90"/>
      <c r="O13" s="35"/>
      <c r="P13" s="90"/>
      <c r="Q13" s="90"/>
      <c r="R13" s="91"/>
      <c r="S13" s="31"/>
      <c r="T13" s="28"/>
      <c r="U13" s="28"/>
      <c r="V13" s="1"/>
      <c r="AA13" s="1"/>
      <c r="AB13" s="1"/>
      <c r="AC13" s="1"/>
      <c r="AD13" s="1"/>
      <c r="AE13" s="1"/>
      <c r="AF13" s="1"/>
      <c r="AG13" s="1"/>
      <c r="AH13" s="1"/>
    </row>
    <row r="14" spans="2:34" ht="14" customHeight="1" thickTop="1" thickBot="1">
      <c r="B14" s="12"/>
      <c r="C14" s="143" t="s">
        <v>2</v>
      </c>
      <c r="D14" s="144"/>
      <c r="E14" s="144"/>
      <c r="F14" s="145"/>
      <c r="G14" s="152">
        <v>673256</v>
      </c>
      <c r="H14" s="152"/>
      <c r="I14" s="152"/>
      <c r="J14" s="6"/>
      <c r="K14" s="1"/>
      <c r="L14" s="81">
        <f xml:space="preserve"> SUM(N39*(G17*0.01)*(G27*0.01)*G30)</f>
        <v>1289290.9867767403</v>
      </c>
      <c r="M14" s="82"/>
      <c r="N14" s="82"/>
      <c r="O14" s="35"/>
      <c r="P14" s="83">
        <f xml:space="preserve"> SUM(((Q38*R36)+G10)*(((G19/G14)*100)*0.01)*(G27*0.01)*G30)</f>
        <v>1851586.4635899456</v>
      </c>
      <c r="Q14" s="83"/>
      <c r="R14" s="84"/>
      <c r="S14" s="31"/>
      <c r="T14" s="28"/>
      <c r="U14" s="28"/>
      <c r="V14" s="1"/>
      <c r="AA14" s="1"/>
      <c r="AB14" s="1"/>
      <c r="AC14" s="1"/>
      <c r="AD14" s="1"/>
      <c r="AE14" s="1"/>
      <c r="AF14" s="1"/>
      <c r="AG14" s="1"/>
      <c r="AH14" s="1"/>
    </row>
    <row r="15" spans="2:34" ht="14" customHeight="1" thickTop="1" thickBot="1">
      <c r="B15" s="12"/>
      <c r="C15" s="143"/>
      <c r="D15" s="144"/>
      <c r="E15" s="144"/>
      <c r="F15" s="145"/>
      <c r="G15" s="149"/>
      <c r="H15" s="149"/>
      <c r="I15" s="149"/>
      <c r="J15" s="6"/>
      <c r="K15" s="1"/>
      <c r="L15" s="81"/>
      <c r="M15" s="82"/>
      <c r="N15" s="82"/>
      <c r="O15" s="35"/>
      <c r="P15" s="83"/>
      <c r="Q15" s="83"/>
      <c r="R15" s="84"/>
      <c r="S15" s="31"/>
      <c r="T15" s="28"/>
      <c r="U15" s="28"/>
      <c r="V15" s="1"/>
      <c r="AA15" s="1"/>
      <c r="AB15" s="1"/>
      <c r="AC15" s="1"/>
      <c r="AD15" s="1"/>
      <c r="AE15" s="1"/>
      <c r="AF15" s="1"/>
      <c r="AG15" s="1"/>
      <c r="AH15" s="1"/>
    </row>
    <row r="16" spans="2:34" ht="14" customHeight="1" thickTop="1" thickBot="1">
      <c r="B16" s="12"/>
      <c r="C16" s="137" t="s">
        <v>58</v>
      </c>
      <c r="D16" s="138"/>
      <c r="E16" s="138"/>
      <c r="F16" s="139"/>
      <c r="G16" s="87" t="s">
        <v>0</v>
      </c>
      <c r="H16" s="88"/>
      <c r="I16" s="89"/>
      <c r="J16" s="6"/>
      <c r="K16" s="1"/>
      <c r="L16" s="104" t="s">
        <v>7</v>
      </c>
      <c r="M16" s="90"/>
      <c r="N16" s="90"/>
      <c r="O16" s="117"/>
      <c r="P16" s="90" t="s">
        <v>7</v>
      </c>
      <c r="Q16" s="90"/>
      <c r="R16" s="91"/>
      <c r="S16" s="21"/>
      <c r="T16" s="22"/>
      <c r="U16" s="1"/>
      <c r="V16" s="1"/>
      <c r="AA16" s="1"/>
      <c r="AB16" s="1"/>
      <c r="AC16" s="1"/>
      <c r="AD16" s="1"/>
      <c r="AE16" s="1"/>
      <c r="AF16" s="1"/>
      <c r="AG16" s="1"/>
      <c r="AH16" s="1"/>
    </row>
    <row r="17" spans="1:34" ht="14" customHeight="1" thickTop="1" thickBot="1">
      <c r="B17" s="12"/>
      <c r="C17" s="137"/>
      <c r="D17" s="138"/>
      <c r="E17" s="138"/>
      <c r="F17" s="139"/>
      <c r="G17" s="132">
        <f>IF(H17&gt;0,((H17/G14)*100))</f>
        <v>3.1303100158037953</v>
      </c>
      <c r="H17" s="128">
        <v>21075</v>
      </c>
      <c r="I17" s="129"/>
      <c r="J17" s="6"/>
      <c r="K17" s="1"/>
      <c r="L17" s="104"/>
      <c r="M17" s="90"/>
      <c r="N17" s="90"/>
      <c r="O17" s="117"/>
      <c r="P17" s="90"/>
      <c r="Q17" s="90"/>
      <c r="R17" s="91"/>
      <c r="S17" s="21"/>
      <c r="T17" s="22"/>
      <c r="U17" s="1"/>
      <c r="V17" s="1"/>
      <c r="AA17" s="1"/>
      <c r="AB17" s="1"/>
      <c r="AC17" s="1"/>
      <c r="AD17" s="1"/>
      <c r="AE17" s="1"/>
      <c r="AF17" s="1"/>
      <c r="AG17" s="1"/>
      <c r="AH17" s="1"/>
    </row>
    <row r="18" spans="1:34" ht="14" customHeight="1" thickTop="1" thickBot="1">
      <c r="B18" s="12"/>
      <c r="C18" s="137"/>
      <c r="D18" s="138"/>
      <c r="E18" s="138"/>
      <c r="F18" s="139"/>
      <c r="G18" s="163"/>
      <c r="H18" s="164"/>
      <c r="I18" s="165"/>
      <c r="J18" s="6"/>
      <c r="K18" s="1"/>
      <c r="L18" s="105">
        <f>SUM(L10,L14)</f>
        <v>4559062.5744046262</v>
      </c>
      <c r="M18" s="106"/>
      <c r="N18" s="106"/>
      <c r="O18" s="17"/>
      <c r="P18" s="83">
        <f>SUM(P10,P14)</f>
        <v>5999191.2633213997</v>
      </c>
      <c r="Q18" s="83"/>
      <c r="R18" s="84"/>
      <c r="S18" s="21"/>
      <c r="T18" s="22"/>
      <c r="U18" s="1"/>
      <c r="V18" s="1"/>
      <c r="AA18" s="1"/>
      <c r="AB18" s="1"/>
      <c r="AC18" s="1"/>
      <c r="AD18" s="1"/>
      <c r="AE18" s="1"/>
      <c r="AF18" s="1"/>
      <c r="AG18" s="1"/>
      <c r="AH18" s="1"/>
    </row>
    <row r="19" spans="1:34" ht="43" customHeight="1" thickTop="1" thickBot="1">
      <c r="B19" s="12"/>
      <c r="C19" s="168" t="str">
        <f>(O5)</f>
        <v>Potential increase if the stress &amp; anxiety related to COVID-19 causes a 20% increase in the size of your population with behavioral health conditions.</v>
      </c>
      <c r="D19" s="168"/>
      <c r="E19" s="168"/>
      <c r="F19" s="67">
        <v>20</v>
      </c>
      <c r="G19" s="173">
        <f>((G10*(F19/100))*0.65)+H17</f>
        <v>26732.99</v>
      </c>
      <c r="H19" s="173"/>
      <c r="I19" s="173"/>
      <c r="J19" s="6"/>
      <c r="K19" s="1"/>
      <c r="L19" s="105"/>
      <c r="M19" s="106"/>
      <c r="N19" s="106"/>
      <c r="O19" s="36"/>
      <c r="P19" s="83"/>
      <c r="Q19" s="83"/>
      <c r="R19" s="84"/>
      <c r="S19" s="21"/>
      <c r="T19" s="22"/>
      <c r="U19" s="1"/>
      <c r="V19" s="1"/>
      <c r="AA19" s="1"/>
      <c r="AB19" s="1"/>
      <c r="AC19" s="1"/>
      <c r="AD19" s="1"/>
      <c r="AE19" s="1"/>
      <c r="AF19" s="1"/>
      <c r="AG19" s="1"/>
      <c r="AH19" s="1"/>
    </row>
    <row r="20" spans="1:34" ht="14" customHeight="1" thickTop="1" thickBot="1">
      <c r="B20" s="12"/>
      <c r="C20" s="137" t="s">
        <v>36</v>
      </c>
      <c r="D20" s="138"/>
      <c r="E20" s="138"/>
      <c r="F20" s="139"/>
      <c r="G20" s="87" t="s">
        <v>0</v>
      </c>
      <c r="H20" s="88"/>
      <c r="I20" s="89"/>
      <c r="J20" s="6"/>
      <c r="K20" s="1"/>
      <c r="L20" s="180" t="s">
        <v>1</v>
      </c>
      <c r="M20" s="181"/>
      <c r="N20" s="181"/>
      <c r="O20" s="181"/>
      <c r="P20" s="181"/>
      <c r="Q20" s="181"/>
      <c r="R20" s="182"/>
      <c r="S20" s="23"/>
      <c r="T20" s="24"/>
      <c r="U20" s="1"/>
      <c r="V20" s="1"/>
      <c r="AA20" s="1"/>
      <c r="AB20" s="1"/>
      <c r="AC20" s="1"/>
      <c r="AD20" s="1"/>
      <c r="AE20" s="1"/>
      <c r="AF20" s="1"/>
      <c r="AG20" s="1"/>
      <c r="AH20" s="1"/>
    </row>
    <row r="21" spans="1:34" ht="14" customHeight="1" thickTop="1" thickBot="1">
      <c r="B21" s="12"/>
      <c r="C21" s="137"/>
      <c r="D21" s="138"/>
      <c r="E21" s="138"/>
      <c r="F21" s="139"/>
      <c r="G21" s="132">
        <f>IF(H21&gt;0,((H21/P39)*100))</f>
        <v>13.722419928825621</v>
      </c>
      <c r="H21" s="128">
        <v>2892</v>
      </c>
      <c r="I21" s="129"/>
      <c r="J21" s="6"/>
      <c r="K21" s="1"/>
      <c r="L21" s="95"/>
      <c r="M21" s="96"/>
      <c r="N21" s="96"/>
      <c r="O21" s="96"/>
      <c r="P21" s="96"/>
      <c r="Q21" s="96"/>
      <c r="R21" s="97"/>
      <c r="S21" s="23"/>
      <c r="T21" s="24"/>
      <c r="U21" s="1"/>
      <c r="V21" s="1"/>
      <c r="AA21" s="1"/>
      <c r="AB21" s="1"/>
      <c r="AC21" s="1"/>
      <c r="AD21" s="1"/>
      <c r="AE21" s="1"/>
      <c r="AF21" s="1"/>
      <c r="AG21" s="1"/>
      <c r="AH21" s="1"/>
    </row>
    <row r="22" spans="1:34" ht="14" customHeight="1" thickTop="1" thickBot="1">
      <c r="B22" s="12"/>
      <c r="C22" s="137"/>
      <c r="D22" s="138"/>
      <c r="E22" s="138"/>
      <c r="F22" s="139"/>
      <c r="G22" s="133"/>
      <c r="H22" s="130"/>
      <c r="I22" s="131"/>
      <c r="J22" s="6"/>
      <c r="K22" s="1"/>
      <c r="L22" s="98"/>
      <c r="M22" s="99"/>
      <c r="N22" s="99"/>
      <c r="O22" s="99"/>
      <c r="P22" s="99"/>
      <c r="Q22" s="99"/>
      <c r="R22" s="100"/>
      <c r="S22" s="21"/>
      <c r="T22" s="22"/>
      <c r="U22" s="1"/>
      <c r="V22" s="1"/>
      <c r="AA22" s="1"/>
      <c r="AB22" s="1"/>
      <c r="AC22" s="1"/>
      <c r="AD22" s="1"/>
      <c r="AE22" s="1"/>
      <c r="AF22" s="1"/>
      <c r="AG22" s="1"/>
      <c r="AH22" s="1"/>
    </row>
    <row r="23" spans="1:34" ht="32" customHeight="1" thickTop="1" thickBot="1">
      <c r="B23" s="12"/>
      <c r="C23" s="168" t="str">
        <f>(O5)</f>
        <v>Potential increase if the stress &amp; anxiety related to COVID-19 causes a 20% increase in the size of your population with behavioral health conditions.</v>
      </c>
      <c r="D23" s="168"/>
      <c r="E23" s="168"/>
      <c r="F23" s="168"/>
      <c r="G23" s="168"/>
      <c r="H23" s="135">
        <f>SUM(G19*(G21/100))</f>
        <v>3668.4131473309608</v>
      </c>
      <c r="I23" s="135"/>
      <c r="J23" s="6"/>
      <c r="K23" s="1"/>
      <c r="L23" s="98"/>
      <c r="M23" s="99"/>
      <c r="N23" s="99"/>
      <c r="O23" s="99"/>
      <c r="P23" s="99"/>
      <c r="Q23" s="99"/>
      <c r="R23" s="100"/>
      <c r="S23" s="21"/>
      <c r="T23" s="22"/>
      <c r="U23" s="1"/>
      <c r="V23" s="1"/>
      <c r="AA23" s="1"/>
      <c r="AB23" s="1"/>
      <c r="AC23" s="1"/>
      <c r="AD23" s="1"/>
      <c r="AE23" s="1"/>
      <c r="AF23" s="1"/>
      <c r="AG23" s="1"/>
      <c r="AH23" s="1"/>
    </row>
    <row r="24" spans="1:34" ht="16" customHeight="1" thickTop="1" thickBot="1">
      <c r="B24" s="12"/>
      <c r="C24" s="137" t="s">
        <v>4</v>
      </c>
      <c r="D24" s="138"/>
      <c r="E24" s="138"/>
      <c r="F24" s="139"/>
      <c r="G24" s="118">
        <v>2400</v>
      </c>
      <c r="H24" s="119"/>
      <c r="I24" s="120"/>
      <c r="J24" s="6"/>
      <c r="K24" s="1"/>
      <c r="L24" s="98"/>
      <c r="M24" s="99"/>
      <c r="N24" s="99"/>
      <c r="O24" s="99"/>
      <c r="P24" s="99"/>
      <c r="Q24" s="99"/>
      <c r="R24" s="100"/>
      <c r="S24" s="21"/>
      <c r="T24" s="22"/>
      <c r="U24" s="1"/>
      <c r="V24" s="1"/>
      <c r="AA24" s="1"/>
      <c r="AB24" s="1"/>
      <c r="AC24" s="1"/>
      <c r="AD24" s="1"/>
      <c r="AE24" s="1"/>
      <c r="AF24" s="1"/>
      <c r="AG24" s="1"/>
      <c r="AH24" s="1"/>
    </row>
    <row r="25" spans="1:34" ht="16" customHeight="1" thickTop="1" thickBot="1">
      <c r="B25" s="12"/>
      <c r="C25" s="137"/>
      <c r="D25" s="138"/>
      <c r="E25" s="138"/>
      <c r="F25" s="139"/>
      <c r="G25" s="121"/>
      <c r="H25" s="122"/>
      <c r="I25" s="123"/>
      <c r="J25" s="6"/>
      <c r="K25" s="1"/>
      <c r="L25" s="98"/>
      <c r="M25" s="99"/>
      <c r="N25" s="99"/>
      <c r="O25" s="99"/>
      <c r="P25" s="99"/>
      <c r="Q25" s="99"/>
      <c r="R25" s="100"/>
      <c r="S25" s="21"/>
      <c r="T25" s="22"/>
      <c r="U25" s="1"/>
      <c r="V25" s="1"/>
      <c r="AA25" s="1"/>
      <c r="AB25" s="1"/>
      <c r="AC25" s="1"/>
      <c r="AD25" s="1"/>
      <c r="AE25" s="1"/>
      <c r="AF25" s="1"/>
      <c r="AG25" s="1"/>
      <c r="AH25" s="1"/>
    </row>
    <row r="26" spans="1:34" ht="14" customHeight="1" thickTop="1" thickBot="1">
      <c r="B26" s="12"/>
      <c r="C26" s="137" t="s">
        <v>22</v>
      </c>
      <c r="D26" s="138"/>
      <c r="E26" s="138"/>
      <c r="F26" s="139"/>
      <c r="G26" s="87" t="s">
        <v>0</v>
      </c>
      <c r="H26" s="88"/>
      <c r="I26" s="89"/>
      <c r="J26" s="6"/>
      <c r="K26" s="1"/>
      <c r="L26" s="98"/>
      <c r="M26" s="99"/>
      <c r="N26" s="99"/>
      <c r="O26" s="99"/>
      <c r="P26" s="99"/>
      <c r="Q26" s="99"/>
      <c r="R26" s="100"/>
      <c r="S26" s="25"/>
      <c r="T26" s="26"/>
      <c r="U26" s="1"/>
      <c r="V26" s="1"/>
      <c r="AA26" s="1"/>
      <c r="AB26" s="1"/>
      <c r="AC26" s="1"/>
      <c r="AD26" s="1"/>
      <c r="AE26" s="1"/>
      <c r="AF26" s="1"/>
      <c r="AG26" s="1"/>
      <c r="AH26" s="1"/>
    </row>
    <row r="27" spans="1:34" ht="14" customHeight="1" thickTop="1" thickBot="1">
      <c r="B27" s="12"/>
      <c r="C27" s="137"/>
      <c r="D27" s="138"/>
      <c r="E27" s="138"/>
      <c r="F27" s="139"/>
      <c r="G27" s="132">
        <f>IF(H27&gt;0,(H27/R38)*100)</f>
        <v>10.75380359612725</v>
      </c>
      <c r="H27" s="128">
        <v>311</v>
      </c>
      <c r="I27" s="129"/>
      <c r="J27" s="6"/>
      <c r="K27" s="1"/>
      <c r="L27" s="98"/>
      <c r="M27" s="99"/>
      <c r="N27" s="99"/>
      <c r="O27" s="99"/>
      <c r="P27" s="99"/>
      <c r="Q27" s="99"/>
      <c r="R27" s="100"/>
      <c r="S27" s="32"/>
      <c r="T27" s="29"/>
      <c r="U27" s="1"/>
      <c r="V27" s="1"/>
      <c r="AA27" s="1"/>
      <c r="AB27" s="1"/>
      <c r="AC27" s="1"/>
      <c r="AD27" s="1"/>
      <c r="AE27" s="1"/>
      <c r="AF27" s="1"/>
      <c r="AG27" s="1"/>
      <c r="AH27" s="1"/>
    </row>
    <row r="28" spans="1:34" ht="14" customHeight="1" thickTop="1" thickBot="1">
      <c r="B28" s="12"/>
      <c r="C28" s="137"/>
      <c r="D28" s="138"/>
      <c r="E28" s="138"/>
      <c r="F28" s="139"/>
      <c r="G28" s="133"/>
      <c r="H28" s="130"/>
      <c r="I28" s="131"/>
      <c r="J28" s="6"/>
      <c r="K28" s="1"/>
      <c r="L28" s="98"/>
      <c r="M28" s="99"/>
      <c r="N28" s="99"/>
      <c r="O28" s="99"/>
      <c r="P28" s="99"/>
      <c r="Q28" s="99"/>
      <c r="R28" s="100"/>
      <c r="S28" s="29"/>
      <c r="T28" s="29"/>
      <c r="U28" s="1"/>
      <c r="V28" s="1"/>
      <c r="AA28" s="1"/>
      <c r="AB28" s="1"/>
      <c r="AC28" s="1"/>
      <c r="AD28" s="1"/>
      <c r="AE28" s="1"/>
      <c r="AF28" s="1"/>
      <c r="AG28" s="1"/>
      <c r="AH28" s="1"/>
    </row>
    <row r="29" spans="1:34" ht="33.5" customHeight="1" thickTop="1" thickBot="1">
      <c r="B29" s="12"/>
      <c r="C29" s="168" t="str">
        <f>(O5)</f>
        <v>Potential increase if the stress &amp; anxiety related to COVID-19 causes a 20% increase in the size of your population with behavioral health conditions.</v>
      </c>
      <c r="D29" s="168"/>
      <c r="E29" s="168"/>
      <c r="F29" s="168"/>
      <c r="G29" s="168"/>
      <c r="H29" s="135">
        <f>SUM(H23*(G27/100))</f>
        <v>394.49394495848168</v>
      </c>
      <c r="I29" s="135"/>
      <c r="J29" s="6"/>
      <c r="K29" s="1"/>
      <c r="L29" s="98"/>
      <c r="M29" s="99"/>
      <c r="N29" s="99"/>
      <c r="O29" s="99"/>
      <c r="P29" s="99"/>
      <c r="Q29" s="99"/>
      <c r="R29" s="100"/>
      <c r="S29" s="30"/>
      <c r="T29" s="30"/>
      <c r="U29" s="1"/>
      <c r="V29" s="1"/>
      <c r="AA29" s="1"/>
      <c r="AB29" s="1"/>
      <c r="AC29" s="1"/>
      <c r="AD29" s="1"/>
      <c r="AE29" s="1"/>
      <c r="AF29" s="1"/>
      <c r="AG29" s="1"/>
      <c r="AH29" s="1"/>
    </row>
    <row r="30" spans="1:34" ht="14" customHeight="1" thickTop="1" thickBot="1">
      <c r="B30" s="12"/>
      <c r="C30" s="174" t="s">
        <v>55</v>
      </c>
      <c r="D30" s="175"/>
      <c r="E30" s="175"/>
      <c r="F30" s="176"/>
      <c r="G30" s="118">
        <v>8800</v>
      </c>
      <c r="H30" s="119"/>
      <c r="I30" s="120"/>
      <c r="J30" s="6"/>
      <c r="K30" s="1"/>
      <c r="L30" s="98"/>
      <c r="M30" s="99"/>
      <c r="N30" s="99"/>
      <c r="O30" s="99"/>
      <c r="P30" s="99"/>
      <c r="Q30" s="99"/>
      <c r="R30" s="100"/>
      <c r="S30" s="27"/>
      <c r="T30" s="27"/>
      <c r="U30" s="1"/>
      <c r="V30" s="1"/>
      <c r="AA30" s="1"/>
      <c r="AB30" s="1"/>
      <c r="AC30" s="1"/>
      <c r="AD30" s="1"/>
      <c r="AE30" s="1"/>
      <c r="AF30" s="1"/>
      <c r="AG30" s="1"/>
      <c r="AH30" s="1"/>
    </row>
    <row r="31" spans="1:34" ht="14" customHeight="1" thickTop="1">
      <c r="B31" s="37"/>
      <c r="C31" s="177"/>
      <c r="D31" s="178"/>
      <c r="E31" s="178"/>
      <c r="F31" s="179"/>
      <c r="G31" s="160"/>
      <c r="H31" s="161"/>
      <c r="I31" s="162"/>
      <c r="J31" s="7"/>
      <c r="K31" s="1"/>
      <c r="L31" s="101"/>
      <c r="M31" s="102"/>
      <c r="N31" s="102"/>
      <c r="O31" s="102"/>
      <c r="P31" s="102"/>
      <c r="Q31" s="102"/>
      <c r="R31" s="103"/>
      <c r="S31" s="18"/>
      <c r="T31" s="15"/>
      <c r="U31" s="15"/>
      <c r="V31" s="15"/>
      <c r="W31" s="15"/>
      <c r="X31" s="15"/>
      <c r="Y31" s="15"/>
      <c r="Z31" s="15"/>
      <c r="AA31" s="15"/>
      <c r="AB31" s="1"/>
      <c r="AC31" s="1"/>
      <c r="AD31" s="1"/>
      <c r="AE31" s="1"/>
      <c r="AF31" s="1"/>
      <c r="AG31" s="1"/>
      <c r="AH31" s="1"/>
    </row>
    <row r="32" spans="1:34" ht="15" customHeight="1">
      <c r="A32" s="1"/>
      <c r="B32" s="1"/>
      <c r="C32" s="1"/>
      <c r="D32" s="1"/>
      <c r="E32" s="1"/>
      <c r="F32" s="183" t="s">
        <v>41</v>
      </c>
      <c r="G32" s="183"/>
      <c r="H32" s="183"/>
      <c r="I32" s="183"/>
      <c r="J32" s="183"/>
      <c r="K32" s="183"/>
      <c r="L32" s="183"/>
      <c r="M32" s="183"/>
      <c r="N32" s="183"/>
      <c r="O32" s="1"/>
      <c r="P32" s="1"/>
      <c r="Q32" s="1"/>
      <c r="R32" s="1"/>
      <c r="S32" s="1"/>
    </row>
    <row r="33" spans="1:110" ht="15" customHeight="1">
      <c r="A33" s="1"/>
      <c r="B33" s="1"/>
      <c r="C33" s="1"/>
      <c r="D33" s="1"/>
      <c r="E33" s="1"/>
      <c r="F33" s="183"/>
      <c r="G33" s="183"/>
      <c r="H33" s="183"/>
      <c r="I33" s="183"/>
      <c r="J33" s="183"/>
      <c r="K33" s="183"/>
      <c r="L33" s="183"/>
      <c r="M33" s="183"/>
      <c r="N33" s="183"/>
      <c r="O33" s="1"/>
      <c r="P33" s="1"/>
      <c r="Q33" s="1"/>
      <c r="R33" s="1"/>
      <c r="S33" s="1"/>
    </row>
    <row r="34" spans="1:110" ht="15" customHeight="1">
      <c r="A34" s="1"/>
      <c r="B34" s="1"/>
      <c r="C34" s="1"/>
      <c r="D34" s="1"/>
      <c r="E34" s="1"/>
      <c r="F34" s="183"/>
      <c r="G34" s="183"/>
      <c r="H34" s="183"/>
      <c r="I34" s="183"/>
      <c r="J34" s="183"/>
      <c r="K34" s="183"/>
      <c r="L34" s="183"/>
      <c r="M34" s="183"/>
      <c r="N34" s="183"/>
      <c r="O34" s="1"/>
      <c r="P34" s="1"/>
      <c r="Q34" s="1"/>
      <c r="R34" s="1"/>
      <c r="S34" s="1"/>
    </row>
    <row r="35" spans="1:110" ht="51.5" customHeight="1" thickBot="1">
      <c r="A35" s="1"/>
      <c r="B35" s="52"/>
      <c r="C35" s="205" t="s">
        <v>40</v>
      </c>
      <c r="D35" s="206"/>
      <c r="E35" s="206"/>
      <c r="F35" s="206"/>
      <c r="G35" s="207">
        <v>43.23</v>
      </c>
      <c r="H35" s="207"/>
      <c r="I35" s="207"/>
      <c r="J35" s="208"/>
      <c r="K35" s="52"/>
      <c r="P35" s="54"/>
      <c r="Q35" s="54"/>
      <c r="R35" s="54"/>
      <c r="S35" s="54"/>
      <c r="T35" s="54"/>
      <c r="U35" s="54"/>
    </row>
    <row r="36" spans="1:110" ht="45" customHeight="1" thickTop="1">
      <c r="A36" s="1"/>
      <c r="B36" s="52"/>
      <c r="C36" s="202" t="str">
        <f>_xlfn.CONCAT("If the increased stress &amp; anxiety casued by the COVID-19 pandemic causes an increase of ",F19,"% to your behavioral health population you will realize an increase in population from ",G10," to ",Q36," individuals.  According to research from The Journal of Nervous and Mental Disease 65% of that increase of ",Q37," will have a comorbidity with diabetes.  ")</f>
        <v xml:space="preserve">If the increased stress &amp; anxiety casued by the COVID-19 pandemic causes an increase of 20% to your behavioral health population you will realize an increase in population from 43523 to 52228 individuals.  According to research from The Journal of Nervous and Mental Disease 65% of that increase of 8705 will have a comorbidity with diabetes.  </v>
      </c>
      <c r="D36" s="203"/>
      <c r="E36" s="203"/>
      <c r="F36" s="203"/>
      <c r="G36" s="203"/>
      <c r="H36" s="203"/>
      <c r="I36" s="203"/>
      <c r="J36" s="204"/>
      <c r="K36" s="52"/>
      <c r="L36" s="52"/>
      <c r="M36" s="3">
        <f>(M37*(F19/100))+M37</f>
        <v>52227.6</v>
      </c>
      <c r="N36" s="53">
        <f>(M37*(F19/100))</f>
        <v>8704.6</v>
      </c>
      <c r="O36" s="52">
        <f>(N36*0.65)</f>
        <v>5657.9900000000007</v>
      </c>
      <c r="P36" s="52"/>
      <c r="Q36" s="3">
        <f>ROUND(M36,0)</f>
        <v>52228</v>
      </c>
      <c r="R36" s="61">
        <f>SUM(F19/100)</f>
        <v>0.2</v>
      </c>
    </row>
    <row r="37" spans="1:110" ht="59.5" customHeight="1">
      <c r="A37" s="1"/>
      <c r="B37" s="52"/>
      <c r="C37" s="202"/>
      <c r="D37" s="203"/>
      <c r="E37" s="203"/>
      <c r="F37" s="203"/>
      <c r="G37" s="203"/>
      <c r="H37" s="203"/>
      <c r="I37" s="203"/>
      <c r="J37" s="204"/>
      <c r="K37" s="52"/>
      <c r="L37" s="52"/>
      <c r="M37" s="57">
        <f>SUM(G10:G11)</f>
        <v>43523</v>
      </c>
      <c r="N37" s="52">
        <f>SUM(G8,M37  * -1)</f>
        <v>1330477</v>
      </c>
      <c r="O37" s="52" t="s">
        <v>37</v>
      </c>
      <c r="Q37" s="52">
        <f>ROUND(N36,0)</f>
        <v>8705</v>
      </c>
      <c r="R37" s="63">
        <f>SUM(1-R36)</f>
        <v>0.8</v>
      </c>
      <c r="V37" s="4"/>
      <c r="W37" s="4"/>
      <c r="X37" s="3"/>
      <c r="Y37" s="3"/>
      <c r="Z37" s="3"/>
      <c r="AA37" s="3"/>
      <c r="AB37" s="1"/>
      <c r="AC37" s="3"/>
      <c r="AD37" s="3"/>
      <c r="AE37" s="3"/>
      <c r="AF37" s="3"/>
      <c r="AG37" s="3"/>
      <c r="AH37" s="2"/>
      <c r="AI37" s="2"/>
      <c r="AJ37" s="2"/>
      <c r="AO37" s="16"/>
      <c r="AP37" s="16"/>
      <c r="AQ37" s="16"/>
      <c r="AR37" s="16"/>
      <c r="AS37" s="16"/>
      <c r="AT37" s="16"/>
      <c r="AU37" s="16"/>
      <c r="AV37" s="13"/>
      <c r="CS37" s="1"/>
      <c r="CT37" s="1"/>
      <c r="CU37" s="1"/>
      <c r="CV37" s="1"/>
      <c r="CW37" s="1"/>
      <c r="CX37" s="1"/>
      <c r="CY37" s="1"/>
      <c r="CZ37" s="1"/>
      <c r="DA37" s="1"/>
      <c r="DB37" s="1"/>
      <c r="DC37" s="1"/>
      <c r="DD37" s="1"/>
      <c r="DE37" s="1"/>
      <c r="DF37" s="1"/>
    </row>
    <row r="38" spans="1:110" ht="16" customHeight="1">
      <c r="A38" s="1"/>
      <c r="B38" s="52"/>
      <c r="C38" s="202"/>
      <c r="D38" s="203"/>
      <c r="E38" s="203"/>
      <c r="F38" s="203"/>
      <c r="G38" s="203"/>
      <c r="H38" s="203"/>
      <c r="I38" s="203"/>
      <c r="J38" s="204"/>
      <c r="K38" s="52"/>
      <c r="L38" s="52"/>
      <c r="M38" s="55" t="s">
        <v>25</v>
      </c>
      <c r="N38" s="56">
        <f>SUM(G8)</f>
        <v>1374000</v>
      </c>
      <c r="O38" s="55" t="s">
        <v>34</v>
      </c>
      <c r="P38" s="58" t="s">
        <v>33</v>
      </c>
      <c r="Q38" s="59">
        <f>SUM(G12)</f>
        <v>28763</v>
      </c>
      <c r="R38" s="60">
        <f xml:space="preserve"> ((G21/100) * P39)</f>
        <v>2891.9999999999995</v>
      </c>
      <c r="T38" s="3"/>
      <c r="U38" s="3"/>
      <c r="V38" s="4"/>
      <c r="W38" s="4"/>
      <c r="X38" s="3"/>
      <c r="Y38" s="3"/>
      <c r="Z38" s="3"/>
      <c r="AA38" s="3"/>
      <c r="AB38" s="1"/>
      <c r="AC38" s="3"/>
      <c r="AD38" s="3"/>
      <c r="AE38" s="3"/>
      <c r="AF38" s="3"/>
      <c r="AG38" s="3"/>
      <c r="AH38" s="2"/>
      <c r="AI38" s="2"/>
      <c r="AJ38" s="2"/>
      <c r="AO38" s="16"/>
      <c r="AP38" s="16"/>
      <c r="AQ38" s="16"/>
      <c r="AR38" s="16"/>
      <c r="AS38" s="16"/>
      <c r="AT38" s="16"/>
      <c r="AU38" s="16"/>
      <c r="AV38" s="13"/>
      <c r="CS38" s="1"/>
      <c r="CT38" s="1"/>
      <c r="CU38" s="1"/>
      <c r="CV38" s="1"/>
      <c r="CW38" s="1"/>
      <c r="CX38" s="1"/>
      <c r="CY38" s="1"/>
      <c r="CZ38" s="1"/>
      <c r="DA38" s="1"/>
      <c r="DB38" s="1"/>
      <c r="DC38" s="1"/>
      <c r="DD38" s="1"/>
      <c r="DE38" s="1"/>
      <c r="DF38" s="1"/>
    </row>
    <row r="39" spans="1:110" ht="45" customHeight="1">
      <c r="A39" s="1"/>
      <c r="B39" s="52"/>
      <c r="C39" s="184" t="str">
        <f>_xlfn.CONCAT("What that translates to is ",Q39," new patients with a diabetes &amp; behavioral health comorbidity.  Research from The ADA shows that you can expect an increase in cost of 4.5x  for each of these individuals.  At your current pmpm cost, you would see an increase from $",G35," to $",ROUND(N41,2)," per individual.")</f>
        <v>What that translates to is 5658 new patients with a diabetes &amp; behavioral health comorbidity.  Research from The ADA shows that you can expect an increase in cost of 4.5x  for each of these individuals.  At your current pmpm cost, you would see an increase from $43.23 to $194.54 per individual.</v>
      </c>
      <c r="D39" s="185"/>
      <c r="E39" s="185"/>
      <c r="F39" s="185"/>
      <c r="G39" s="185"/>
      <c r="H39" s="185"/>
      <c r="I39" s="185"/>
      <c r="J39" s="186"/>
      <c r="K39" s="54"/>
      <c r="L39" s="54"/>
      <c r="M39" s="58" t="s">
        <v>32</v>
      </c>
      <c r="N39" s="59">
        <f>SUM(G10)</f>
        <v>43523</v>
      </c>
      <c r="O39" s="55" t="s">
        <v>56</v>
      </c>
      <c r="P39" s="60">
        <f xml:space="preserve"> ((G17/100) * G14)</f>
        <v>21075</v>
      </c>
      <c r="Q39" s="60">
        <f>ROUND(O36,0)</f>
        <v>5658</v>
      </c>
      <c r="R39" s="62">
        <f>SUM(G27*0.01)*R38</f>
        <v>311.00000000000006</v>
      </c>
      <c r="T39" s="3"/>
      <c r="U39" s="3"/>
      <c r="V39" s="4"/>
      <c r="W39" s="4"/>
      <c r="X39" s="3"/>
      <c r="Y39" s="3"/>
      <c r="Z39" s="3"/>
      <c r="AA39" s="3"/>
      <c r="AB39" s="1"/>
      <c r="AC39" s="3"/>
      <c r="AD39" s="3"/>
      <c r="AE39" s="3"/>
      <c r="AF39" s="3"/>
      <c r="AG39" s="3"/>
      <c r="AH39" s="2"/>
      <c r="AI39" s="2"/>
      <c r="AJ39" s="2"/>
      <c r="AO39" s="16"/>
      <c r="AP39" s="16"/>
      <c r="AQ39" s="16"/>
      <c r="AR39" s="16"/>
      <c r="AS39" s="16"/>
      <c r="AT39" s="16"/>
      <c r="AU39" s="16"/>
      <c r="AV39" s="13"/>
      <c r="CS39" s="1"/>
      <c r="CT39" s="1"/>
      <c r="CU39" s="1"/>
      <c r="CV39" s="1"/>
      <c r="CW39" s="1"/>
      <c r="CX39" s="1"/>
      <c r="CY39" s="1"/>
      <c r="CZ39" s="1"/>
      <c r="DA39" s="1"/>
      <c r="DB39" s="1"/>
      <c r="DC39" s="1"/>
      <c r="DD39" s="1"/>
      <c r="DE39" s="1"/>
      <c r="DF39" s="1"/>
    </row>
    <row r="40" spans="1:110" ht="45" customHeight="1">
      <c r="A40" s="1"/>
      <c r="B40" s="52"/>
      <c r="C40" s="184"/>
      <c r="D40" s="185"/>
      <c r="E40" s="185"/>
      <c r="F40" s="185"/>
      <c r="G40" s="185"/>
      <c r="H40" s="185"/>
      <c r="I40" s="185"/>
      <c r="J40" s="186"/>
      <c r="M40" s="52" t="s">
        <v>38</v>
      </c>
      <c r="N40" s="54" t="s">
        <v>39</v>
      </c>
      <c r="O40" s="52"/>
      <c r="P40" s="53"/>
      <c r="Q40" s="53"/>
      <c r="R40" s="53"/>
      <c r="S40" s="52"/>
      <c r="T40" s="52"/>
      <c r="U40" s="52"/>
      <c r="V40" s="4"/>
      <c r="W40" s="4"/>
      <c r="X40" s="3"/>
      <c r="Y40" s="3"/>
      <c r="Z40" s="3"/>
      <c r="AA40" s="3"/>
      <c r="AB40" s="1"/>
      <c r="AC40" s="3"/>
      <c r="AD40" s="3"/>
      <c r="AE40" s="3"/>
      <c r="AF40" s="3"/>
      <c r="AG40" s="3"/>
      <c r="AH40" s="2"/>
      <c r="AI40" s="2"/>
      <c r="AJ40" s="2"/>
      <c r="AO40" s="16"/>
      <c r="AP40" s="16"/>
      <c r="AQ40" s="16"/>
      <c r="AR40" s="16"/>
      <c r="AS40" s="16"/>
      <c r="AT40" s="16"/>
      <c r="AU40" s="16"/>
      <c r="AV40" s="13"/>
      <c r="CS40" s="1"/>
      <c r="CT40" s="1"/>
      <c r="CU40" s="1"/>
      <c r="CV40" s="1"/>
      <c r="CW40" s="1"/>
      <c r="CX40" s="1"/>
      <c r="CY40" s="1"/>
      <c r="CZ40" s="1"/>
      <c r="DA40" s="1"/>
      <c r="DB40" s="1"/>
      <c r="DC40" s="1"/>
      <c r="DD40" s="1"/>
      <c r="DE40" s="1"/>
      <c r="DF40" s="1"/>
    </row>
    <row r="41" spans="1:110" ht="16.5" customHeight="1">
      <c r="A41" s="1"/>
      <c r="B41" s="52"/>
      <c r="C41" s="184"/>
      <c r="D41" s="185"/>
      <c r="E41" s="185"/>
      <c r="F41" s="185"/>
      <c r="G41" s="185"/>
      <c r="H41" s="185"/>
      <c r="I41" s="185"/>
      <c r="J41" s="186"/>
      <c r="M41" s="54">
        <f>(G35)</f>
        <v>43.23</v>
      </c>
      <c r="N41" s="65">
        <f>(G35*4.5)</f>
        <v>194.535</v>
      </c>
      <c r="O41" s="52"/>
      <c r="P41" s="52"/>
      <c r="Q41" s="52"/>
      <c r="R41" s="52"/>
      <c r="S41" s="1"/>
    </row>
    <row r="42" spans="1:110" ht="16.5" customHeight="1">
      <c r="A42" s="1"/>
      <c r="B42" s="52"/>
      <c r="C42" s="187"/>
      <c r="D42" s="188"/>
      <c r="E42" s="188"/>
      <c r="F42" s="188"/>
      <c r="G42" s="188"/>
      <c r="H42" s="188"/>
      <c r="I42" s="188"/>
      <c r="J42" s="189"/>
      <c r="M42" s="52"/>
      <c r="N42" s="52"/>
      <c r="O42" s="52"/>
      <c r="P42" s="52"/>
      <c r="Q42" s="52"/>
      <c r="R42" s="52"/>
      <c r="S42" s="1"/>
    </row>
    <row r="43" spans="1:110" ht="6" customHeight="1">
      <c r="A43" s="1"/>
      <c r="B43" s="52"/>
      <c r="C43" s="52"/>
      <c r="Q43" s="60"/>
      <c r="R43" s="52"/>
      <c r="S43" s="1"/>
    </row>
    <row r="44" spans="1:110" ht="16.5" customHeight="1">
      <c r="A44" s="1"/>
      <c r="B44" s="52"/>
      <c r="C44" s="199" t="s">
        <v>1</v>
      </c>
      <c r="D44" s="200"/>
      <c r="E44" s="200"/>
      <c r="F44" s="200"/>
      <c r="G44" s="200"/>
      <c r="H44" s="200"/>
      <c r="I44" s="200"/>
      <c r="J44" s="200"/>
      <c r="K44" s="200"/>
      <c r="L44" s="200"/>
      <c r="M44" s="200"/>
      <c r="N44" s="200"/>
      <c r="O44" s="200"/>
      <c r="P44" s="200"/>
      <c r="Q44" s="200"/>
      <c r="R44" s="201"/>
      <c r="S44" s="1"/>
      <c r="T44" s="1"/>
      <c r="U44" s="1"/>
      <c r="V44" s="1"/>
      <c r="AA44" s="1"/>
      <c r="AB44" s="1"/>
      <c r="AC44" s="1"/>
      <c r="AD44" s="1"/>
      <c r="AE44" s="1"/>
      <c r="AF44" s="1"/>
      <c r="AG44" s="1"/>
      <c r="AH44" s="1"/>
      <c r="CC44" s="3"/>
      <c r="CD44" s="3"/>
      <c r="CE44" s="3"/>
      <c r="CF44" s="3"/>
      <c r="CG44" s="3"/>
      <c r="CH44" s="3"/>
      <c r="CI44" s="3"/>
      <c r="CJ44" s="3"/>
      <c r="CK44" s="3"/>
      <c r="CL44" s="3"/>
      <c r="CM44" s="3"/>
      <c r="CN44" s="3"/>
      <c r="CO44" s="3"/>
      <c r="CP44" s="3"/>
      <c r="CQ44" s="3"/>
      <c r="CR44" s="3"/>
    </row>
    <row r="45" spans="1:110" ht="16.5" customHeight="1">
      <c r="A45" s="1"/>
      <c r="B45" s="52"/>
      <c r="C45" s="190"/>
      <c r="D45" s="191"/>
      <c r="E45" s="191"/>
      <c r="F45" s="191"/>
      <c r="G45" s="191"/>
      <c r="H45" s="191"/>
      <c r="I45" s="191"/>
      <c r="J45" s="191"/>
      <c r="K45" s="191"/>
      <c r="L45" s="191"/>
      <c r="M45" s="191"/>
      <c r="N45" s="191"/>
      <c r="O45" s="191"/>
      <c r="P45" s="191"/>
      <c r="Q45" s="191"/>
      <c r="R45" s="192"/>
      <c r="S45" s="1"/>
      <c r="T45" s="1"/>
      <c r="U45" s="1"/>
      <c r="V45" s="1"/>
      <c r="AA45" s="1"/>
      <c r="AB45" s="1"/>
      <c r="AC45" s="1"/>
      <c r="AD45" s="1"/>
      <c r="AE45" s="1"/>
      <c r="AF45" s="1"/>
      <c r="AG45" s="1"/>
      <c r="AH45" s="1"/>
      <c r="CC45" s="3"/>
      <c r="CD45" s="3"/>
      <c r="CE45" s="3"/>
      <c r="CF45" s="3"/>
      <c r="CG45" s="3"/>
      <c r="CH45" s="3"/>
      <c r="CI45" s="3"/>
      <c r="CJ45" s="3"/>
      <c r="CK45" s="3"/>
      <c r="CL45" s="3"/>
      <c r="CM45" s="3"/>
      <c r="CN45" s="3"/>
      <c r="CO45" s="3"/>
      <c r="CP45" s="3"/>
      <c r="CQ45" s="3"/>
      <c r="CR45" s="3"/>
    </row>
    <row r="46" spans="1:110" ht="16.5" customHeight="1">
      <c r="A46" s="1"/>
      <c r="B46" s="52"/>
      <c r="C46" s="193"/>
      <c r="D46" s="194"/>
      <c r="E46" s="194"/>
      <c r="F46" s="194"/>
      <c r="G46" s="194"/>
      <c r="H46" s="194"/>
      <c r="I46" s="194"/>
      <c r="J46" s="194"/>
      <c r="K46" s="194"/>
      <c r="L46" s="194"/>
      <c r="M46" s="194"/>
      <c r="N46" s="194"/>
      <c r="O46" s="194"/>
      <c r="P46" s="194"/>
      <c r="Q46" s="194"/>
      <c r="R46" s="195"/>
      <c r="S46" s="1"/>
      <c r="T46" s="1"/>
      <c r="U46" s="1"/>
      <c r="V46" s="1"/>
      <c r="AA46" s="1"/>
      <c r="AB46" s="1"/>
      <c r="AC46" s="1"/>
      <c r="AD46" s="1"/>
      <c r="AE46" s="1"/>
      <c r="AF46" s="1"/>
      <c r="AG46" s="1"/>
      <c r="AH46" s="1"/>
      <c r="CC46" s="3"/>
      <c r="CD46" s="3"/>
      <c r="CE46" s="3"/>
      <c r="CF46" s="3"/>
      <c r="CG46" s="3"/>
      <c r="CH46" s="3"/>
      <c r="CI46" s="3"/>
      <c r="CJ46" s="3"/>
      <c r="CK46" s="3"/>
      <c r="CL46" s="3"/>
      <c r="CM46" s="3"/>
      <c r="CN46" s="3"/>
      <c r="CO46" s="3"/>
      <c r="CP46" s="3"/>
      <c r="CQ46" s="3"/>
      <c r="CR46" s="3"/>
    </row>
    <row r="47" spans="1:110" ht="16.5" customHeight="1">
      <c r="B47" s="64"/>
      <c r="C47" s="193"/>
      <c r="D47" s="194"/>
      <c r="E47" s="194"/>
      <c r="F47" s="194"/>
      <c r="G47" s="194"/>
      <c r="H47" s="194"/>
      <c r="I47" s="194"/>
      <c r="J47" s="194"/>
      <c r="K47" s="194"/>
      <c r="L47" s="194"/>
      <c r="M47" s="194"/>
      <c r="N47" s="194"/>
      <c r="O47" s="194"/>
      <c r="P47" s="194"/>
      <c r="Q47" s="194"/>
      <c r="R47" s="195"/>
      <c r="S47" s="1"/>
      <c r="T47" s="1"/>
      <c r="U47" s="1"/>
      <c r="V47" s="1"/>
      <c r="AA47" s="1"/>
      <c r="AB47" s="1"/>
      <c r="AC47" s="1"/>
      <c r="AD47" s="1"/>
      <c r="AE47" s="1"/>
      <c r="AF47" s="1"/>
      <c r="AG47" s="1"/>
      <c r="AH47" s="1"/>
      <c r="CC47" s="3"/>
      <c r="CD47" s="3"/>
      <c r="CE47" s="3"/>
      <c r="CF47" s="3"/>
      <c r="CG47" s="3"/>
      <c r="CH47" s="3"/>
      <c r="CI47" s="3"/>
      <c r="CJ47" s="3"/>
      <c r="CK47" s="3"/>
      <c r="CL47" s="3"/>
      <c r="CM47" s="3"/>
      <c r="CN47" s="3"/>
      <c r="CO47" s="3"/>
      <c r="CP47" s="3"/>
      <c r="CQ47" s="3"/>
      <c r="CR47" s="3"/>
    </row>
    <row r="48" spans="1:110" ht="16.5" customHeight="1">
      <c r="B48" s="64"/>
      <c r="C48" s="193"/>
      <c r="D48" s="194"/>
      <c r="E48" s="194"/>
      <c r="F48" s="194"/>
      <c r="G48" s="194"/>
      <c r="H48" s="194"/>
      <c r="I48" s="194"/>
      <c r="J48" s="194"/>
      <c r="K48" s="194"/>
      <c r="L48" s="194"/>
      <c r="M48" s="194"/>
      <c r="N48" s="194"/>
      <c r="O48" s="194"/>
      <c r="P48" s="194"/>
      <c r="Q48" s="194"/>
      <c r="R48" s="195"/>
      <c r="S48" s="1"/>
      <c r="T48" s="1"/>
      <c r="U48" s="1"/>
      <c r="V48" s="1"/>
      <c r="AA48" s="1"/>
      <c r="AB48" s="1"/>
      <c r="AC48" s="1"/>
      <c r="AD48" s="1"/>
      <c r="AE48" s="1"/>
      <c r="AF48" s="1"/>
      <c r="AG48" s="1"/>
      <c r="AH48" s="1"/>
      <c r="CC48" s="3"/>
      <c r="CD48" s="3"/>
      <c r="CE48" s="3"/>
      <c r="CF48" s="3"/>
      <c r="CG48" s="3"/>
      <c r="CH48" s="3"/>
      <c r="CI48" s="3"/>
      <c r="CJ48" s="3"/>
      <c r="CK48" s="3"/>
      <c r="CL48" s="3"/>
      <c r="CM48" s="3"/>
      <c r="CN48" s="3"/>
      <c r="CO48" s="3"/>
      <c r="CP48" s="3"/>
      <c r="CQ48" s="3"/>
      <c r="CR48" s="3"/>
    </row>
    <row r="49" spans="3:96" ht="16.5" customHeight="1">
      <c r="C49" s="193"/>
      <c r="D49" s="194"/>
      <c r="E49" s="194"/>
      <c r="F49" s="194"/>
      <c r="G49" s="194"/>
      <c r="H49" s="194"/>
      <c r="I49" s="194"/>
      <c r="J49" s="194"/>
      <c r="K49" s="194"/>
      <c r="L49" s="194"/>
      <c r="M49" s="194"/>
      <c r="N49" s="194"/>
      <c r="O49" s="194"/>
      <c r="P49" s="194"/>
      <c r="Q49" s="194"/>
      <c r="R49" s="195"/>
      <c r="S49" s="1"/>
      <c r="T49" s="1"/>
      <c r="U49" s="1"/>
      <c r="V49" s="1"/>
      <c r="AA49" s="1"/>
      <c r="AB49" s="1"/>
      <c r="AC49" s="1"/>
      <c r="AD49" s="1"/>
      <c r="AE49" s="1"/>
      <c r="AF49" s="1"/>
      <c r="AG49" s="1"/>
      <c r="AH49" s="1"/>
      <c r="CC49" s="3"/>
      <c r="CD49" s="3"/>
      <c r="CE49" s="3"/>
      <c r="CF49" s="3"/>
      <c r="CG49" s="3"/>
      <c r="CH49" s="3"/>
      <c r="CI49" s="3"/>
      <c r="CJ49" s="3"/>
      <c r="CK49" s="3"/>
      <c r="CL49" s="3"/>
      <c r="CM49" s="3"/>
      <c r="CN49" s="3"/>
      <c r="CO49" s="3"/>
      <c r="CP49" s="3"/>
      <c r="CQ49" s="3"/>
      <c r="CR49" s="3"/>
    </row>
    <row r="50" spans="3:96" ht="16.5" customHeight="1">
      <c r="C50" s="193"/>
      <c r="D50" s="194"/>
      <c r="E50" s="194"/>
      <c r="F50" s="194"/>
      <c r="G50" s="194"/>
      <c r="H50" s="194"/>
      <c r="I50" s="194"/>
      <c r="J50" s="194"/>
      <c r="K50" s="194"/>
      <c r="L50" s="194"/>
      <c r="M50" s="194"/>
      <c r="N50" s="194"/>
      <c r="O50" s="194"/>
      <c r="P50" s="194"/>
      <c r="Q50" s="194"/>
      <c r="R50" s="195"/>
      <c r="S50" s="1"/>
      <c r="T50" s="1"/>
      <c r="U50" s="1"/>
      <c r="V50" s="1"/>
      <c r="AA50" s="1"/>
      <c r="AB50" s="1"/>
      <c r="AC50" s="1"/>
      <c r="AD50" s="1"/>
      <c r="AE50" s="1"/>
      <c r="AF50" s="1"/>
      <c r="AG50" s="1"/>
      <c r="AH50" s="1"/>
      <c r="CC50" s="3"/>
      <c r="CD50" s="3"/>
      <c r="CE50" s="3"/>
      <c r="CF50" s="3"/>
      <c r="CG50" s="3"/>
      <c r="CH50" s="3"/>
      <c r="CI50" s="3"/>
      <c r="CJ50" s="3"/>
      <c r="CK50" s="3"/>
      <c r="CL50" s="3"/>
      <c r="CM50" s="3"/>
      <c r="CN50" s="3"/>
      <c r="CO50" s="3"/>
      <c r="CP50" s="3"/>
      <c r="CQ50" s="3"/>
      <c r="CR50" s="3"/>
    </row>
    <row r="51" spans="3:96" ht="16.5" customHeight="1">
      <c r="C51" s="193"/>
      <c r="D51" s="194"/>
      <c r="E51" s="194"/>
      <c r="F51" s="194"/>
      <c r="G51" s="194"/>
      <c r="H51" s="194"/>
      <c r="I51" s="194"/>
      <c r="J51" s="194"/>
      <c r="K51" s="194"/>
      <c r="L51" s="194"/>
      <c r="M51" s="194"/>
      <c r="N51" s="194"/>
      <c r="O51" s="194"/>
      <c r="P51" s="194"/>
      <c r="Q51" s="194"/>
      <c r="R51" s="195"/>
      <c r="S51" s="1"/>
      <c r="T51" s="1"/>
      <c r="U51" s="1"/>
      <c r="V51" s="1"/>
      <c r="AA51" s="1"/>
      <c r="AB51" s="1"/>
      <c r="AC51" s="1"/>
      <c r="AD51" s="1"/>
      <c r="AE51" s="1"/>
      <c r="AF51" s="1"/>
      <c r="AG51" s="1"/>
      <c r="AH51" s="1"/>
      <c r="CC51" s="3"/>
      <c r="CD51" s="3"/>
      <c r="CE51" s="3"/>
      <c r="CF51" s="3"/>
      <c r="CG51" s="3"/>
      <c r="CH51" s="3"/>
      <c r="CI51" s="3"/>
      <c r="CJ51" s="3"/>
      <c r="CK51" s="3"/>
      <c r="CL51" s="3"/>
      <c r="CM51" s="3"/>
      <c r="CN51" s="3"/>
      <c r="CO51" s="3"/>
      <c r="CP51" s="3"/>
      <c r="CQ51" s="3"/>
      <c r="CR51" s="3"/>
    </row>
    <row r="52" spans="3:96" ht="16.5" customHeight="1">
      <c r="C52" s="196"/>
      <c r="D52" s="197"/>
      <c r="E52" s="197"/>
      <c r="F52" s="197"/>
      <c r="G52" s="197"/>
      <c r="H52" s="197"/>
      <c r="I52" s="197"/>
      <c r="J52" s="197"/>
      <c r="K52" s="197"/>
      <c r="L52" s="197"/>
      <c r="M52" s="197"/>
      <c r="N52" s="197"/>
      <c r="O52" s="197"/>
      <c r="P52" s="197"/>
      <c r="Q52" s="197"/>
      <c r="R52" s="198"/>
    </row>
    <row r="53" spans="3:96" ht="16.5" customHeight="1"/>
    <row r="54" spans="3:96" ht="16.5" customHeight="1"/>
    <row r="55" spans="3:96" ht="16.5" customHeight="1"/>
    <row r="56" spans="3:96" ht="16.5" customHeight="1"/>
    <row r="57" spans="3:96" ht="16.5" customHeight="1"/>
    <row r="58" spans="3:96" ht="16.5" customHeight="1"/>
    <row r="59" spans="3:96" ht="16.5" customHeight="1"/>
    <row r="60" spans="3:96" ht="16.5" customHeight="1"/>
    <row r="61" spans="3:96" ht="16.5" customHeight="1"/>
    <row r="62" spans="3:96" ht="16.5" customHeight="1"/>
    <row r="63" spans="3:96" ht="16.5" customHeight="1"/>
    <row r="64" spans="3:96"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sheetData>
  <sheetProtection algorithmName="SHA-512" hashValue="C8YNpgYnZgJMQXdsa4U67z2TGLLLy6QlnDeT7S/D4yrq6nmekde6a2S58xDnWDHR5LotaiIamh+nIWfsHwcJ3g==" saltValue="UqMyEIAaCeervg1Eqqhysg==" spinCount="100000" sheet="1" selectLockedCells="1"/>
  <mergeCells count="57">
    <mergeCell ref="F32:N34"/>
    <mergeCell ref="C39:J42"/>
    <mergeCell ref="C45:R52"/>
    <mergeCell ref="C44:R44"/>
    <mergeCell ref="C36:J38"/>
    <mergeCell ref="C35:F35"/>
    <mergeCell ref="G35:J35"/>
    <mergeCell ref="L5:N7"/>
    <mergeCell ref="C6:I7"/>
    <mergeCell ref="C8:F9"/>
    <mergeCell ref="G8:I9"/>
    <mergeCell ref="L8:N9"/>
    <mergeCell ref="C14:F15"/>
    <mergeCell ref="G14:I15"/>
    <mergeCell ref="L14:N15"/>
    <mergeCell ref="H17:I18"/>
    <mergeCell ref="P12:R13"/>
    <mergeCell ref="P14:R15"/>
    <mergeCell ref="G16:I16"/>
    <mergeCell ref="L16:N17"/>
    <mergeCell ref="O16:O17"/>
    <mergeCell ref="P16:R17"/>
    <mergeCell ref="G17:G18"/>
    <mergeCell ref="P18:R19"/>
    <mergeCell ref="P8:R9"/>
    <mergeCell ref="C10:F11"/>
    <mergeCell ref="G10:I11"/>
    <mergeCell ref="L10:N11"/>
    <mergeCell ref="P10:R11"/>
    <mergeCell ref="C30:F31"/>
    <mergeCell ref="G30:I31"/>
    <mergeCell ref="L21:R31"/>
    <mergeCell ref="C24:F25"/>
    <mergeCell ref="G24:I25"/>
    <mergeCell ref="C26:F28"/>
    <mergeCell ref="H27:I28"/>
    <mergeCell ref="C20:F22"/>
    <mergeCell ref="G20:I20"/>
    <mergeCell ref="L20:R20"/>
    <mergeCell ref="G26:I26"/>
    <mergeCell ref="G27:G28"/>
    <mergeCell ref="F1:R4"/>
    <mergeCell ref="U5:X7"/>
    <mergeCell ref="H23:I23"/>
    <mergeCell ref="C23:G23"/>
    <mergeCell ref="H29:I29"/>
    <mergeCell ref="C29:G29"/>
    <mergeCell ref="G21:G22"/>
    <mergeCell ref="H21:I22"/>
    <mergeCell ref="G12:I13"/>
    <mergeCell ref="L12:N13"/>
    <mergeCell ref="O5:R7"/>
    <mergeCell ref="C12:F13"/>
    <mergeCell ref="L18:N19"/>
    <mergeCell ref="C19:E19"/>
    <mergeCell ref="G19:I19"/>
    <mergeCell ref="C16:F18"/>
  </mergeCells>
  <conditionalFormatting sqref="G10:I11 G24:I25 G21:H21 G30:I31 G27:H27 G12">
    <cfRule type="cellIs" dxfId="3" priority="7" operator="equal">
      <formula>0</formula>
    </cfRule>
  </conditionalFormatting>
  <conditionalFormatting sqref="G16">
    <cfRule type="cellIs" dxfId="2" priority="5" operator="equal">
      <formula>0</formula>
    </cfRule>
  </conditionalFormatting>
  <conditionalFormatting sqref="G16">
    <cfRule type="iconSet" priority="6">
      <iconSet iconSet="5ArrowsGray">
        <cfvo type="percent" val="0"/>
        <cfvo type="percent" val="20"/>
        <cfvo type="percent" val="40"/>
        <cfvo type="percent" val="60"/>
        <cfvo type="percent" val="80"/>
      </iconSet>
    </cfRule>
  </conditionalFormatting>
  <conditionalFormatting sqref="G20">
    <cfRule type="cellIs" dxfId="1" priority="3" operator="equal">
      <formula>0</formula>
    </cfRule>
  </conditionalFormatting>
  <conditionalFormatting sqref="G20">
    <cfRule type="iconSet" priority="4">
      <iconSet iconSet="5ArrowsGray">
        <cfvo type="percent" val="0"/>
        <cfvo type="percent" val="20"/>
        <cfvo type="percent" val="40"/>
        <cfvo type="percent" val="60"/>
        <cfvo type="percent" val="80"/>
      </iconSet>
    </cfRule>
  </conditionalFormatting>
  <conditionalFormatting sqref="G26">
    <cfRule type="cellIs" dxfId="0" priority="1" operator="equal">
      <formula>0</formula>
    </cfRule>
  </conditionalFormatting>
  <conditionalFormatting sqref="G26">
    <cfRule type="iconSet" priority="2">
      <iconSet iconSet="5ArrowsGray">
        <cfvo type="percent" val="0"/>
        <cfvo type="percent" val="20"/>
        <cfvo type="percent" val="40"/>
        <cfvo type="percent" val="60"/>
        <cfvo type="percent" val="80"/>
      </iconSet>
    </cfRule>
  </conditionalFormatting>
  <dataValidations count="4">
    <dataValidation type="list" allowBlank="1" showInputMessage="1" showErrorMessage="1" sqref="F19" xr:uid="{0B5523B3-6FE8-4C46-9773-029203A7FA68}">
      <formula1>"0,1,2,3,4,5,6,7,8,9,10,15,20,25,30,35,40,45,50,75,100"</formula1>
    </dataValidation>
    <dataValidation type="decimal" allowBlank="1" showInputMessage="1" showErrorMessage="1" sqref="G21:H21" xr:uid="{18F35987-95E1-496F-90A2-630CEA01BAAA}">
      <formula1>0</formula1>
      <formula2>10000000000</formula2>
    </dataValidation>
    <dataValidation type="whole" allowBlank="1" showInputMessage="1" showErrorMessage="1" sqref="G24:I25 G30:I31 G10:I11" xr:uid="{6D2325CB-4D2B-4093-A3FE-1517E35D033F}">
      <formula1>0</formula1>
      <formula2>10000000000</formula2>
    </dataValidation>
    <dataValidation type="decimal" allowBlank="1" showInputMessage="1" showErrorMessage="1" sqref="G35:J35" xr:uid="{33355C86-FD45-40DD-8118-2AA57CD2B723}">
      <formula1>0</formula1>
      <formula2>1000</formula2>
    </dataValidation>
  </dataValidations>
  <pageMargins left="0.7" right="0.7" top="0.75" bottom="0.75" header="0.3" footer="0.3"/>
  <pageSetup orientation="landscape" r:id="rId1"/>
  <headerFooter>
    <oddFooter>&amp;L&amp;K02-067One PPG Place, Suite 3200  |  Pittsburgh, PA 15222  |  412.251.0848  |  sdlcpartners.com&amp;R&amp;9 &amp;K02-071©2020 SDLC Partners, L.P. All rights reserved.&amp;11 &amp;K01+000            &amp;K02-073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CD25F2D1A5E174BBBE40009CB30BD1F" ma:contentTypeVersion="12" ma:contentTypeDescription="Create a new document." ma:contentTypeScope="" ma:versionID="5a5d75732c32a3a4c2080cd85952fd5d">
  <xsd:schema xmlns:xsd="http://www.w3.org/2001/XMLSchema" xmlns:xs="http://www.w3.org/2001/XMLSchema" xmlns:p="http://schemas.microsoft.com/office/2006/metadata/properties" xmlns:ns3="4365655a-c54d-4b15-9ccb-58b98f09cff0" xmlns:ns4="dd65fdfb-2dc5-494a-b6e0-469bec80c05c" targetNamespace="http://schemas.microsoft.com/office/2006/metadata/properties" ma:root="true" ma:fieldsID="c36378b11ae4b904abee281173a29c3b" ns3:_="" ns4:_="">
    <xsd:import namespace="4365655a-c54d-4b15-9ccb-58b98f09cff0"/>
    <xsd:import namespace="dd65fdfb-2dc5-494a-b6e0-469bec80c05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65655a-c54d-4b15-9ccb-58b98f09cf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d65fdfb-2dc5-494a-b6e0-469bec80c05c"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dd65fdfb-2dc5-494a-b6e0-469bec80c05c">
      <UserInfo>
        <DisplayName>Jeannine Siviy</DisplayName>
        <AccountId>12</AccountId>
        <AccountType/>
      </UserInfo>
      <UserInfo>
        <DisplayName>Alisa Bigelow</DisplayName>
        <AccountId>20</AccountId>
        <AccountType/>
      </UserInfo>
      <UserInfo>
        <DisplayName>Susan Harkema</DisplayName>
        <AccountId>50</AccountId>
        <AccountType/>
      </UserInfo>
    </SharedWithUsers>
  </documentManagement>
</p:properties>
</file>

<file path=customXml/itemProps1.xml><?xml version="1.0" encoding="utf-8"?>
<ds:datastoreItem xmlns:ds="http://schemas.openxmlformats.org/officeDocument/2006/customXml" ds:itemID="{2B8EA363-2D5D-4644-B56F-C7DEDBA47C9A}">
  <ds:schemaRefs>
    <ds:schemaRef ds:uri="http://schemas.microsoft.com/sharepoint/v3/contenttype/forms"/>
  </ds:schemaRefs>
</ds:datastoreItem>
</file>

<file path=customXml/itemProps2.xml><?xml version="1.0" encoding="utf-8"?>
<ds:datastoreItem xmlns:ds="http://schemas.openxmlformats.org/officeDocument/2006/customXml" ds:itemID="{35A70404-4AAE-43FC-91DE-48ACE9E853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65655a-c54d-4b15-9ccb-58b98f09cff0"/>
    <ds:schemaRef ds:uri="dd65fdfb-2dc5-494a-b6e0-469bec80c0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E2CA921-EED8-46AB-AE61-A22D0023437E}">
  <ds:schemaRefs>
    <ds:schemaRef ds:uri="http://schemas.microsoft.com/office/2006/documentManagement/types"/>
    <ds:schemaRef ds:uri="http://purl.org/dc/dcmitype/"/>
    <ds:schemaRef ds:uri="http://schemas.microsoft.com/office/infopath/2007/PartnerControls"/>
    <ds:schemaRef ds:uri="http://purl.org/dc/elements/1.1/"/>
    <ds:schemaRef ds:uri="http://purl.org/dc/terms/"/>
    <ds:schemaRef ds:uri="4365655a-c54d-4b15-9ccb-58b98f09cff0"/>
    <ds:schemaRef ds:uri="http://schemas.microsoft.com/office/2006/metadata/properties"/>
    <ds:schemaRef ds:uri="http://schemas.openxmlformats.org/package/2006/metadata/core-properties"/>
    <ds:schemaRef ds:uri="dd65fdfb-2dc5-494a-b6e0-469bec80c05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Diabetes, Stress &amp; Anxiety</vt:lpstr>
      <vt:lpstr>Beh. Health, Stress &amp; Anxiety</vt:lpstr>
      <vt:lpstr>'Beh. Health, Stress &amp; Anxiety'!Print_Area</vt:lpstr>
      <vt:lpstr>'Diabetes, Stress &amp; Anxiety'!Print_Area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Jay Matula</dc:creator>
  <cp:lastModifiedBy>Chris Shipton</cp:lastModifiedBy>
  <cp:lastPrinted>2020-05-28T14:32:15Z</cp:lastPrinted>
  <dcterms:created xsi:type="dcterms:W3CDTF">2020-03-13T12:05:05Z</dcterms:created>
  <dcterms:modified xsi:type="dcterms:W3CDTF">2020-05-29T14:06:55Z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0x010100ECD25F2D1A5E174BBBE40009CB30BD1F</vt:lpwstr>
  </property>
</Properties>
</file>